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racao\Licitações\Licitações 2023\Brigadistas 2023\"/>
    </mc:Choice>
  </mc:AlternateContent>
  <bookViews>
    <workbookView showHorizontalScroll="0" showVerticalScroll="0" xWindow="0" yWindow="0" windowWidth="16380" windowHeight="8190" tabRatio="948" activeTab="3"/>
  </bookViews>
  <sheets>
    <sheet name="BRIGADISTA NOT 12X36" sheetId="13" r:id="rId1"/>
    <sheet name="BRIGADISTA DIURNO 12X36" sheetId="34" r:id="rId2"/>
    <sheet name="FOLGUISTA NOT 12h semana" sheetId="35" r:id="rId3"/>
    <sheet name="CHEFE BRIGADA DIURNO 6 horas" sheetId="36" r:id="rId4"/>
    <sheet name="TABELA RESUMO" sheetId="26" r:id="rId5"/>
    <sheet name="UNIFORMES" sheetId="20" r:id="rId6"/>
    <sheet name="MATERIAIS" sheetId="33" r:id="rId7"/>
    <sheet name="EQUIPAMENTOS" sheetId="15" r:id="rId8"/>
  </sheets>
  <definedNames>
    <definedName name="__xlnm.Print_Area_1" localSheetId="1">#REF!</definedName>
    <definedName name="__xlnm.Print_Area_1" localSheetId="3">#REF!</definedName>
    <definedName name="__xlnm.Print_Area_1" localSheetId="2">#REF!</definedName>
    <definedName name="__xlnm.Print_Area_1" localSheetId="6">#REF!</definedName>
    <definedName name="__xlnm.Print_Area_1">#REF!</definedName>
    <definedName name="__xlnm.Print_Area_2" localSheetId="1">#REF!</definedName>
    <definedName name="__xlnm.Print_Area_2" localSheetId="3">#REF!</definedName>
    <definedName name="__xlnm.Print_Area_2" localSheetId="2">#REF!</definedName>
    <definedName name="__xlnm.Print_Area_2" localSheetId="6">#REF!</definedName>
    <definedName name="__xlnm.Print_Area_2">#REF!</definedName>
    <definedName name="__xlnm.Print_Area_3" localSheetId="1">#REF!</definedName>
    <definedName name="__xlnm.Print_Area_3" localSheetId="3">#REF!</definedName>
    <definedName name="__xlnm.Print_Area_3" localSheetId="2">#REF!</definedName>
    <definedName name="__xlnm.Print_Area_3" localSheetId="6">#REF!</definedName>
    <definedName name="__xlnm.Print_Area_3">#REF!</definedName>
    <definedName name="_xlnm.Print_Area" localSheetId="1">'BRIGADISTA DIURNO 12X36'!$A$2:$L$143</definedName>
    <definedName name="_xlnm.Print_Area" localSheetId="0">'BRIGADISTA NOT 12X36'!$A$2:$L$143</definedName>
    <definedName name="_xlnm.Print_Area" localSheetId="3">'CHEFE BRIGADA DIURNO 6 horas'!$A$2:$L$143</definedName>
    <definedName name="_xlnm.Print_Area" localSheetId="2">'FOLGUISTA NOT 12h semana'!$A$2:$L$137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62" i="36" l="1"/>
  <c r="J100" i="36" l="1"/>
  <c r="J96" i="35"/>
  <c r="J100" i="34"/>
  <c r="J100" i="13"/>
  <c r="J87" i="36"/>
  <c r="J83" i="35"/>
  <c r="J87" i="34"/>
  <c r="I40" i="15" l="1"/>
  <c r="I28" i="33" l="1"/>
  <c r="I39" i="15" l="1"/>
  <c r="I38" i="15"/>
  <c r="I37" i="15"/>
  <c r="I36" i="15"/>
  <c r="I27" i="33"/>
  <c r="I35" i="15"/>
  <c r="I26" i="33"/>
  <c r="I25" i="33"/>
  <c r="I34" i="15"/>
  <c r="I33" i="15"/>
  <c r="I32" i="15"/>
  <c r="I24" i="33"/>
  <c r="I23" i="33"/>
  <c r="I31" i="15"/>
  <c r="I22" i="33"/>
  <c r="I21" i="33"/>
  <c r="I30" i="15"/>
  <c r="I20" i="33"/>
  <c r="I19" i="33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J63" i="35" l="1"/>
  <c r="I7" i="20" l="1"/>
  <c r="I8" i="20"/>
  <c r="I9" i="20"/>
  <c r="I10" i="20"/>
  <c r="I11" i="20"/>
  <c r="I12" i="20"/>
  <c r="I6" i="20"/>
  <c r="I13" i="20" l="1"/>
  <c r="I14" i="20" s="1"/>
  <c r="I8" i="15"/>
  <c r="J130" i="36" l="1"/>
  <c r="J105" i="36"/>
  <c r="J110" i="36" s="1"/>
  <c r="J63" i="36"/>
  <c r="J57" i="36"/>
  <c r="J45" i="36"/>
  <c r="J31" i="36"/>
  <c r="J31" i="35"/>
  <c r="J124" i="35"/>
  <c r="J101" i="35"/>
  <c r="J106" i="35" s="1"/>
  <c r="J57" i="35"/>
  <c r="J45" i="35"/>
  <c r="J130" i="34"/>
  <c r="J105" i="34"/>
  <c r="J110" i="34" s="1"/>
  <c r="J63" i="34"/>
  <c r="J62" i="34"/>
  <c r="J57" i="34"/>
  <c r="J45" i="34"/>
  <c r="J31" i="34"/>
  <c r="J32" i="34" s="1"/>
  <c r="J32" i="35" l="1"/>
  <c r="J35" i="35" s="1"/>
  <c r="J32" i="36"/>
  <c r="J62" i="35"/>
  <c r="J37" i="34"/>
  <c r="J68" i="34" s="1"/>
  <c r="J34" i="35" l="1"/>
  <c r="J37" i="35" s="1"/>
  <c r="J64" i="35" s="1"/>
  <c r="J37" i="36"/>
  <c r="J65" i="35"/>
  <c r="J71" i="35" s="1"/>
  <c r="K43" i="35"/>
  <c r="K89" i="35"/>
  <c r="K77" i="35"/>
  <c r="K98" i="34"/>
  <c r="K86" i="34"/>
  <c r="J135" i="34"/>
  <c r="B6" i="26" s="1"/>
  <c r="K97" i="34"/>
  <c r="K85" i="34"/>
  <c r="K84" i="34"/>
  <c r="K44" i="34"/>
  <c r="K83" i="34"/>
  <c r="K96" i="34"/>
  <c r="K95" i="34"/>
  <c r="J69" i="34"/>
  <c r="J75" i="34" s="1"/>
  <c r="K43" i="34"/>
  <c r="K94" i="34"/>
  <c r="K82" i="34"/>
  <c r="K93" i="34"/>
  <c r="K100" i="34" s="1"/>
  <c r="K81" i="34"/>
  <c r="K78" i="35" l="1"/>
  <c r="K83" i="35" s="1"/>
  <c r="J131" i="35" s="1"/>
  <c r="D8" i="26" s="1"/>
  <c r="K44" i="35"/>
  <c r="K90" i="35"/>
  <c r="K96" i="35" s="1"/>
  <c r="J105" i="35" s="1"/>
  <c r="J107" i="35" s="1"/>
  <c r="J132" i="35" s="1"/>
  <c r="D9" i="26" s="1"/>
  <c r="K81" i="35"/>
  <c r="K79" i="35"/>
  <c r="K93" i="35"/>
  <c r="K91" i="35"/>
  <c r="J129" i="35"/>
  <c r="D6" i="26" s="1"/>
  <c r="K80" i="35"/>
  <c r="K82" i="35"/>
  <c r="K92" i="35"/>
  <c r="K94" i="35"/>
  <c r="K96" i="36"/>
  <c r="J69" i="36"/>
  <c r="J75" i="36" s="1"/>
  <c r="K82" i="36"/>
  <c r="K95" i="36"/>
  <c r="K84" i="36"/>
  <c r="K93" i="36"/>
  <c r="K83" i="36"/>
  <c r="K94" i="36"/>
  <c r="K85" i="36"/>
  <c r="K86" i="36"/>
  <c r="K97" i="36"/>
  <c r="K44" i="36"/>
  <c r="K98" i="36"/>
  <c r="J135" i="36"/>
  <c r="E6" i="26" s="1"/>
  <c r="K81" i="36"/>
  <c r="K43" i="36"/>
  <c r="K45" i="35"/>
  <c r="K45" i="34"/>
  <c r="J109" i="34"/>
  <c r="J111" i="34" s="1"/>
  <c r="J138" i="34" s="1"/>
  <c r="B9" i="26" s="1"/>
  <c r="K87" i="34"/>
  <c r="J137" i="34" s="1"/>
  <c r="B8" i="26" s="1"/>
  <c r="K100" i="36" l="1"/>
  <c r="J109" i="36"/>
  <c r="J111" i="36" s="1"/>
  <c r="J138" i="36" s="1"/>
  <c r="E9" i="26" s="1"/>
  <c r="K87" i="36"/>
  <c r="J137" i="36" s="1"/>
  <c r="E8" i="26" s="1"/>
  <c r="K45" i="36"/>
  <c r="J69" i="35"/>
  <c r="K53" i="35"/>
  <c r="K56" i="35"/>
  <c r="K49" i="35"/>
  <c r="K51" i="35"/>
  <c r="K54" i="35"/>
  <c r="K50" i="35"/>
  <c r="K52" i="35"/>
  <c r="K55" i="35"/>
  <c r="J73" i="34"/>
  <c r="K56" i="34"/>
  <c r="K53" i="34"/>
  <c r="K52" i="34"/>
  <c r="K50" i="34"/>
  <c r="K55" i="34"/>
  <c r="K51" i="34"/>
  <c r="K49" i="34"/>
  <c r="K54" i="34"/>
  <c r="J73" i="36" l="1"/>
  <c r="K52" i="36"/>
  <c r="K50" i="36"/>
  <c r="K53" i="36"/>
  <c r="K54" i="36"/>
  <c r="K49" i="36"/>
  <c r="K56" i="36"/>
  <c r="K55" i="36"/>
  <c r="K51" i="36"/>
  <c r="K57" i="35"/>
  <c r="J70" i="35" s="1"/>
  <c r="J72" i="35" s="1"/>
  <c r="J130" i="35" s="1"/>
  <c r="D7" i="26" s="1"/>
  <c r="K57" i="34"/>
  <c r="J74" i="34" s="1"/>
  <c r="J76" i="34" s="1"/>
  <c r="J136" i="34" s="1"/>
  <c r="B7" i="26" s="1"/>
  <c r="K57" i="36" l="1"/>
  <c r="J74" i="36" s="1"/>
  <c r="J76" i="36" s="1"/>
  <c r="J136" i="36" s="1"/>
  <c r="E7" i="26" s="1"/>
  <c r="I6" i="33" l="1"/>
  <c r="J62" i="13"/>
  <c r="I9" i="15" l="1"/>
  <c r="I10" i="15"/>
  <c r="I11" i="15"/>
  <c r="I12" i="15"/>
  <c r="I41" i="15" l="1"/>
  <c r="J63" i="13"/>
  <c r="I9" i="33" l="1"/>
  <c r="I10" i="33"/>
  <c r="I11" i="33"/>
  <c r="I12" i="33"/>
  <c r="I13" i="33"/>
  <c r="I14" i="33"/>
  <c r="I15" i="33"/>
  <c r="I16" i="33"/>
  <c r="I17" i="33"/>
  <c r="I18" i="33"/>
  <c r="I8" i="33"/>
  <c r="I7" i="33"/>
  <c r="I29" i="33" l="1"/>
  <c r="I31" i="33" s="1"/>
  <c r="I32" i="33" l="1"/>
  <c r="J117" i="34" l="1"/>
  <c r="J117" i="36"/>
  <c r="J117" i="13"/>
  <c r="J31" i="13"/>
  <c r="J130" i="13"/>
  <c r="J87" i="13"/>
  <c r="J45" i="13"/>
  <c r="J57" i="13"/>
  <c r="J105" i="13"/>
  <c r="J110" i="13" s="1"/>
  <c r="J32" i="13" l="1"/>
  <c r="J35" i="13"/>
  <c r="J34" i="13"/>
  <c r="J116" i="36"/>
  <c r="J37" i="13" l="1"/>
  <c r="J68" i="13" s="1"/>
  <c r="J69" i="13" s="1"/>
  <c r="J75" i="13" s="1"/>
  <c r="J116" i="13"/>
  <c r="J116" i="34"/>
  <c r="J112" i="35"/>
  <c r="J113" i="35" s="1"/>
  <c r="J133" i="35" s="1"/>
  <c r="D10" i="26" s="1"/>
  <c r="I43" i="15"/>
  <c r="K85" i="13" l="1"/>
  <c r="K95" i="13"/>
  <c r="K96" i="13"/>
  <c r="K98" i="13"/>
  <c r="K94" i="13"/>
  <c r="J135" i="13"/>
  <c r="C6" i="26" s="1"/>
  <c r="K84" i="13"/>
  <c r="K83" i="13"/>
  <c r="K43" i="13"/>
  <c r="K44" i="13"/>
  <c r="K81" i="13"/>
  <c r="K97" i="13"/>
  <c r="K86" i="13"/>
  <c r="K93" i="13"/>
  <c r="K82" i="13"/>
  <c r="J134" i="35"/>
  <c r="K118" i="35" s="1"/>
  <c r="K119" i="35" s="1"/>
  <c r="K121" i="35" s="1"/>
  <c r="J118" i="34"/>
  <c r="J119" i="34" s="1"/>
  <c r="J139" i="34" s="1"/>
  <c r="J118" i="36"/>
  <c r="J119" i="36" s="1"/>
  <c r="J139" i="36" s="1"/>
  <c r="J118" i="13"/>
  <c r="J119" i="13" s="1"/>
  <c r="J139" i="13" s="1"/>
  <c r="K100" i="13" l="1"/>
  <c r="J109" i="13" s="1"/>
  <c r="J111" i="13" s="1"/>
  <c r="J138" i="13" s="1"/>
  <c r="C9" i="26" s="1"/>
  <c r="K87" i="13"/>
  <c r="J137" i="13" s="1"/>
  <c r="C8" i="26" s="1"/>
  <c r="K45" i="13"/>
  <c r="K122" i="35"/>
  <c r="K123" i="35"/>
  <c r="E10" i="26"/>
  <c r="J140" i="36"/>
  <c r="B10" i="26"/>
  <c r="J140" i="34"/>
  <c r="C10" i="26"/>
  <c r="J73" i="13" l="1"/>
  <c r="K51" i="13"/>
  <c r="K56" i="13"/>
  <c r="K54" i="13"/>
  <c r="K50" i="13"/>
  <c r="K55" i="13"/>
  <c r="K52" i="13"/>
  <c r="K53" i="13"/>
  <c r="K49" i="13"/>
  <c r="K124" i="35"/>
  <c r="J135" i="35" s="1"/>
  <c r="J136" i="35" s="1"/>
  <c r="K124" i="34"/>
  <c r="K125" i="34" s="1"/>
  <c r="K129" i="34" s="1"/>
  <c r="K124" i="36"/>
  <c r="K57" i="13" l="1"/>
  <c r="J74" i="13" s="1"/>
  <c r="J76" i="13" s="1"/>
  <c r="J136" i="13" s="1"/>
  <c r="D11" i="26"/>
  <c r="D12" i="26" s="1"/>
  <c r="J137" i="35"/>
  <c r="J138" i="35" s="1"/>
  <c r="K127" i="34"/>
  <c r="K128" i="34"/>
  <c r="K125" i="36"/>
  <c r="K127" i="36" s="1"/>
  <c r="C7" i="26" l="1"/>
  <c r="J140" i="13"/>
  <c r="K129" i="36"/>
  <c r="K128" i="36"/>
  <c r="K130" i="34"/>
  <c r="J141" i="34" s="1"/>
  <c r="B11" i="26" s="1"/>
  <c r="B12" i="26" s="1"/>
  <c r="B13" i="26" s="1"/>
  <c r="K124" i="13" l="1"/>
  <c r="K130" i="36"/>
  <c r="J141" i="36" s="1"/>
  <c r="E11" i="26" s="1"/>
  <c r="E12" i="26" s="1"/>
  <c r="E13" i="26" s="1"/>
  <c r="J142" i="34"/>
  <c r="J143" i="34" s="1"/>
  <c r="J144" i="34" s="1"/>
  <c r="B15" i="26"/>
  <c r="D13" i="26"/>
  <c r="D15" i="26" s="1"/>
  <c r="K125" i="13" l="1"/>
  <c r="K127" i="13" s="1"/>
  <c r="J142" i="36"/>
  <c r="E15" i="26"/>
  <c r="J143" i="36" l="1"/>
  <c r="J144" i="36" s="1"/>
  <c r="K129" i="13"/>
  <c r="K128" i="13"/>
  <c r="K130" i="13" l="1"/>
  <c r="J141" i="13" s="1"/>
  <c r="J142" i="13" s="1"/>
  <c r="J143" i="13" s="1"/>
  <c r="J144" i="13" s="1"/>
  <c r="C11" i="26" l="1"/>
  <c r="C12" i="26" s="1"/>
  <c r="C13" i="26" s="1"/>
  <c r="C15" i="26" s="1"/>
  <c r="B16" i="26" s="1"/>
  <c r="B17" i="26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2022 - Cláusula 4ª </t>
        </r>
      </text>
    </comment>
    <comment ref="J21" authorId="0" shapeId="0">
      <text>
        <r>
          <rPr>
            <b/>
            <sz val="9"/>
            <color indexed="81"/>
            <rFont val="Segoe UI"/>
            <charset val="1"/>
          </rPr>
          <t>CCT 2022 -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2022, Cláusula 1º</t>
        </r>
      </text>
    </comment>
    <comment ref="J23" authorId="3" shapeId="0">
      <text>
        <r>
          <rPr>
            <sz val="10"/>
            <rFont val="Arial"/>
            <family val="2"/>
          </rPr>
          <t xml:space="preserve">Quantidade de dias trabalhado no mês
</t>
        </r>
      </text>
    </comment>
    <comment ref="J24" authorId="4" shapeId="0">
      <text>
        <r>
          <rPr>
            <sz val="10"/>
            <color indexed="81"/>
            <rFont val="Arial"/>
            <family val="2"/>
          </rPr>
          <t>Tarifa Vigente Considerada</t>
        </r>
      </text>
    </comment>
    <comment ref="J25" authorId="4" shapeId="0">
      <text>
        <r>
          <rPr>
            <b/>
            <sz val="9"/>
            <color indexed="81"/>
            <rFont val="Segoe UI"/>
            <family val="2"/>
          </rPr>
          <t>CCT 2022, Cláusula 11°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2022 - Cláusula 4ª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Caderno Técnico Vigilância  2019, ME, fl. 7.
(Salário Base + Adicional de periculosidade)* proporção de horas noturnas * percentual da CCT (22,5%).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35" authorId="3" shapeId="0">
      <text>
        <r>
          <rPr>
            <sz val="10"/>
            <rFont val="Arial"/>
            <family val="2"/>
          </rPr>
          <t>Nota Técnica nº 2/2018/CGAC/CISET/SG-PR
Caderno Técnico Vigilância  2019, ME, fl 8.
A reforma trabalhista entendeu compensados o adicional noturno e a redução da hora noturna no período que excede às 5h da manhã. Portanto, o adicional noturno e o cômputo da hora reduzida acontecerão somente no período das 22h às 5h.
Percentual da CCT 22,5%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Cláusula 12ª CCT</t>
        </r>
      </text>
    </comment>
    <comment ref="J63" authorId="3" shapeId="0">
      <text>
        <r>
          <rPr>
            <sz val="10"/>
            <rFont val="Arial"/>
            <family val="2"/>
          </rPr>
          <t>Cláusula 11ª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13ª da CCT</t>
        </r>
      </text>
    </comment>
    <comment ref="J65" authorId="5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6" authorId="5" shapeId="0">
      <text>
        <r>
          <rPr>
            <sz val="10"/>
            <color indexed="81"/>
            <rFont val="Arial"/>
            <family val="2"/>
          </rPr>
          <t>Cláusula 15ª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Cláusula 17ª da CCT</t>
        </r>
      </text>
    </comment>
    <comment ref="J68" authorId="7" shapeId="0">
      <text>
        <r>
          <rPr>
            <sz val="10"/>
            <rFont val="Arial"/>
            <family val="2"/>
          </rPr>
          <t xml:space="preserve">[(Total Parcial/220) * dias trabalhados no mês] * alíquota de 50%
</t>
        </r>
        <r>
          <rPr>
            <b/>
            <sz val="10"/>
            <color indexed="81"/>
            <rFont val="Arial"/>
            <family val="2"/>
          </rPr>
          <t xml:space="preserve">
CCT 22 - Cláusula 40ª, §6º</t>
        </r>
        <r>
          <rPr>
            <sz val="10"/>
            <rFont val="Arial"/>
            <family val="2"/>
          </rPr>
          <t xml:space="preserve"> "... a indenização por eventual supressão desse se restringirá à incidência de 50% sobre o período suprimido e já pago (CLT, art. 59-a), não implicando na repetição da hora já remunerada.."
A reforma trabalhista passou a entender que o intervalo intrajornada trabalhado possui natureza indenizatório, e não mais salarial. Dessa forma, não repercutirá mais em nenhuma outra parcela.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Base de cálculo 
Total do Módulo 1 (Composição da Remuneração)
Cálculo
33/365 * 0,20 * 100 = </t>
        </r>
        <r>
          <rPr>
            <b/>
            <sz val="9"/>
            <color indexed="81"/>
            <rFont val="Segoe UI"/>
            <family val="2"/>
          </rPr>
          <t>1,81%</t>
        </r>
        <r>
          <rPr>
            <sz val="9"/>
            <color indexed="81"/>
            <rFont val="Segoe UI"/>
            <family val="2"/>
          </rPr>
          <t xml:space="preserve"> incide sobre a base de cálculo.
OBS:
CCT, Anexo I - Encargos Sociais e Trabalhistas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8% * 1,81 = </t>
        </r>
        <r>
          <rPr>
            <b/>
            <sz val="9"/>
            <color indexed="81"/>
            <rFont val="Segoe UI"/>
            <family val="2"/>
          </rPr>
          <t>0,14%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4,5% * 90% = </t>
        </r>
        <r>
          <rPr>
            <b/>
            <sz val="9"/>
            <color indexed="81"/>
            <rFont val="Segoe UI"/>
            <family val="2"/>
          </rPr>
          <t>4,05%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0,7/30/12 * 0,10 * 100 = </t>
        </r>
        <r>
          <rPr>
            <b/>
            <sz val="9"/>
            <color indexed="81"/>
            <rFont val="Segoe UI"/>
            <family val="2"/>
          </rPr>
          <t>0,19%</t>
        </r>
        <r>
          <rPr>
            <sz val="9"/>
            <color indexed="81"/>
            <rFont val="Segoe UI"/>
            <family val="2"/>
          </rPr>
          <t xml:space="preserve"> sobre a base de cálculo
OBS: CCT, Anexo I - Encargos Sociais e Trabalhistas</t>
        </r>
      </text>
    </comment>
    <comment ref="C85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36,80% * 0,19% = </t>
        </r>
        <r>
          <rPr>
            <b/>
            <sz val="9"/>
            <color indexed="81"/>
            <rFont val="Segoe UI"/>
            <family val="2"/>
          </rPr>
          <t>0,07%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4,5% * 10% = </t>
        </r>
        <r>
          <rPr>
            <b/>
            <sz val="9"/>
            <color indexed="81"/>
            <rFont val="Segoe UI"/>
            <family val="2"/>
          </rPr>
          <t>0,45%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3" authorId="0" shapeId="0">
      <text>
        <r>
          <rPr>
            <sz val="9"/>
            <color indexed="81"/>
            <rFont val="Segoe UI"/>
            <charset val="1"/>
          </rPr>
          <t>Base de cálculo
Total Parcial do Módulo 1 (Composição da Remuneração)
Cálculo: Terço constitucional de férias e 13° salário do ferista (3,03% + 8,33%) / 12 =</t>
        </r>
        <r>
          <rPr>
            <b/>
            <sz val="9"/>
            <color indexed="81"/>
            <rFont val="Segoe UI"/>
            <family val="2"/>
          </rPr>
          <t xml:space="preserve"> 0,95%</t>
        </r>
        <r>
          <rPr>
            <sz val="9"/>
            <color indexed="81"/>
            <rFont val="Segoe UI"/>
            <charset val="1"/>
          </rPr>
          <t xml:space="preserve">
OBS: CCT, Anexo I - Encargos Sociais e Trabalhistas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(8 / 30 / 12) + (7 / 30 / 12) ) * 100 = </t>
        </r>
        <r>
          <rPr>
            <b/>
            <sz val="9"/>
            <color indexed="81"/>
            <rFont val="Segoe UI"/>
            <family val="2"/>
          </rPr>
          <t xml:space="preserve">4,17%
</t>
        </r>
        <r>
          <rPr>
            <sz val="9"/>
            <color indexed="81"/>
            <rFont val="Segoe UI"/>
            <family val="2"/>
          </rPr>
          <t>OBS: CCT, Anexo I - Encargos Sociais e Trabalhistas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(5/30/12) x 0,075) x 100 = </t>
        </r>
        <r>
          <rPr>
            <b/>
            <sz val="9"/>
            <color indexed="81"/>
            <rFont val="Segoe UI"/>
            <family val="2"/>
          </rPr>
          <t>0,10%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(15/30/12) x 0,15) x 100 = </t>
        </r>
        <r>
          <rPr>
            <b/>
            <sz val="9"/>
            <color indexed="81"/>
            <rFont val="Segoe UI"/>
            <family val="2"/>
          </rPr>
          <t>0,63%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(1 / 12 * 4) + (1,33 / 12 * 4) / 12 * 0,00025 *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OBS: CCT, Anexo I - Encargos Sociais e Trabalhistas</t>
        </r>
      </text>
    </comment>
    <comment ref="J104" authorId="3" shapeId="0">
      <text>
        <r>
          <rPr>
            <sz val="10"/>
            <rFont val="Arial"/>
            <family val="2"/>
          </rPr>
          <t>Não se aplica</t>
        </r>
      </text>
    </comment>
    <comment ref="J110" authorId="3" shapeId="0">
      <text>
        <r>
          <rPr>
            <sz val="10"/>
            <rFont val="Arial"/>
            <family val="2"/>
          </rPr>
          <t>Não se aplica</t>
        </r>
      </text>
    </comment>
    <comment ref="J116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7" authorId="7" shapeId="0">
      <text>
        <r>
          <rPr>
            <sz val="9"/>
            <color indexed="81"/>
            <rFont val="Segoe UI"/>
            <family val="2"/>
          </rPr>
          <t>Os valores informados na aba "MATERIAL" são estimativos. A licitante poderá adequar a relação, se assim desejar, informado o custo unitário de cada item listado na tabela.</t>
        </r>
      </text>
    </comment>
    <comment ref="J118" authorId="7" shapeId="0">
      <text>
        <r>
          <rPr>
            <sz val="10"/>
            <color indexed="81"/>
            <rFont val="Arial"/>
            <family val="2"/>
          </rPr>
          <t>Considerado prazo de depreciação de 5 anos (60 meses) e valor residual de 20%
Os valores informados na aba "EQUIPAMENTOS"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 xml:space="preserve">.
</t>
        </r>
      </text>
    </comment>
    <comment ref="J124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4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5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5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6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7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2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29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29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2022 - Cláusula 4ª
</t>
        </r>
      </text>
    </comment>
    <comment ref="J21" authorId="0" shapeId="0">
      <text>
        <r>
          <rPr>
            <b/>
            <sz val="9"/>
            <color indexed="81"/>
            <rFont val="Segoe UI"/>
            <charset val="1"/>
          </rPr>
          <t>CCT 2022 -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2022, Cláusula 1º</t>
        </r>
      </text>
    </comment>
    <comment ref="J23" authorId="3" shapeId="0">
      <text>
        <r>
          <rPr>
            <sz val="10"/>
            <rFont val="Arial"/>
            <family val="2"/>
          </rPr>
          <t xml:space="preserve">Quantidade de dias trabalhado no mês
</t>
        </r>
      </text>
    </comment>
    <comment ref="J24" authorId="4" shapeId="0">
      <text>
        <r>
          <rPr>
            <sz val="10"/>
            <color indexed="81"/>
            <rFont val="Arial"/>
            <family val="2"/>
          </rPr>
          <t>Tarifa Vigente Considerada</t>
        </r>
      </text>
    </comment>
    <comment ref="J25" authorId="4" shapeId="0">
      <text>
        <r>
          <rPr>
            <b/>
            <sz val="9"/>
            <color indexed="81"/>
            <rFont val="Segoe UI"/>
            <family val="2"/>
          </rPr>
          <t>CCT 2022, Cláusula 11ª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2022 - Cláusula 4ª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Cláusula 12ª CCT</t>
        </r>
      </text>
    </comment>
    <comment ref="J63" authorId="3" shapeId="0">
      <text>
        <r>
          <rPr>
            <sz val="10"/>
            <rFont val="Arial"/>
            <family val="2"/>
          </rPr>
          <t>Cláusula 11ª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13ª da CCT</t>
        </r>
      </text>
    </comment>
    <comment ref="J65" authorId="5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6" authorId="5" shapeId="0">
      <text>
        <r>
          <rPr>
            <sz val="10"/>
            <color indexed="81"/>
            <rFont val="Arial"/>
            <family val="2"/>
          </rPr>
          <t>Cláusula 15ª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Cláusula 17ª da CCT</t>
        </r>
      </text>
    </comment>
    <comment ref="J68" authorId="7" shapeId="0">
      <text>
        <r>
          <rPr>
            <sz val="10"/>
            <rFont val="Arial"/>
            <family val="2"/>
          </rPr>
          <t xml:space="preserve">[(Total Parcial/220) * dias trabalhados no mês] * alíquota de 50%
</t>
        </r>
        <r>
          <rPr>
            <b/>
            <sz val="10"/>
            <color indexed="81"/>
            <rFont val="Arial"/>
            <family val="2"/>
          </rPr>
          <t>CCT 22 - Cláusula 40ª, §6º</t>
        </r>
        <r>
          <rPr>
            <sz val="10"/>
            <rFont val="Arial"/>
            <family val="2"/>
          </rPr>
          <t xml:space="preserve"> "... a indenização por eventual supressão desse se restringirá à incidência de 50% sobre o período suprimido e já pago (CLT, art. 59-a), não implicando na repetição da hora já remunerada.."
A reforma trabalhista passou a entender que o intervalo intrajornada trabalhado possui natureza indenizatório, e não mais salarial. Dessa forma, não repercutirá mais em nenhuma outra parcela.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Base de cálculo 
Total do Módulo 1 (Composição da Remuneração)
Cálculo
33/365 * 0,20 * 100 = </t>
        </r>
        <r>
          <rPr>
            <b/>
            <sz val="9"/>
            <color indexed="81"/>
            <rFont val="Segoe UI"/>
            <family val="2"/>
          </rPr>
          <t>1,81%</t>
        </r>
        <r>
          <rPr>
            <sz val="9"/>
            <color indexed="81"/>
            <rFont val="Segoe UI"/>
            <family val="2"/>
          </rPr>
          <t xml:space="preserve"> incide sobre a base de cálculo.
OBS:
CCT, Anexo I - Encargos Sociais e Trabalhistas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8% * 1,81 = </t>
        </r>
        <r>
          <rPr>
            <b/>
            <sz val="9"/>
            <color indexed="81"/>
            <rFont val="Segoe UI"/>
            <family val="2"/>
          </rPr>
          <t>0,14%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4,5% * 90% =</t>
        </r>
        <r>
          <rPr>
            <b/>
            <sz val="9"/>
            <color indexed="81"/>
            <rFont val="Segoe UI"/>
            <family val="2"/>
          </rPr>
          <t xml:space="preserve"> 4,05%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0,7/30/12 * 0,10 * 100 =</t>
        </r>
        <r>
          <rPr>
            <b/>
            <sz val="9"/>
            <color indexed="81"/>
            <rFont val="Segoe UI"/>
            <family val="2"/>
          </rPr>
          <t xml:space="preserve"> 0,19%</t>
        </r>
        <r>
          <rPr>
            <sz val="9"/>
            <color indexed="81"/>
            <rFont val="Segoe UI"/>
            <family val="2"/>
          </rPr>
          <t xml:space="preserve"> sobre a base de cálculo
OBS: CCT, Anexo I - Encargos Sociais e Trabalhistas</t>
        </r>
      </text>
    </comment>
    <comment ref="C85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36,80% * 0,19% = </t>
        </r>
        <r>
          <rPr>
            <b/>
            <sz val="9"/>
            <color indexed="81"/>
            <rFont val="Segoe UI"/>
            <family val="2"/>
          </rPr>
          <t>0,07%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4,5% * 10% = </t>
        </r>
        <r>
          <rPr>
            <b/>
            <sz val="9"/>
            <color indexed="81"/>
            <rFont val="Segoe UI"/>
            <family val="2"/>
          </rPr>
          <t>0,45%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3" authorId="0" shapeId="0">
      <text>
        <r>
          <rPr>
            <sz val="9"/>
            <color indexed="81"/>
            <rFont val="Segoe UI"/>
            <charset val="1"/>
          </rPr>
          <t xml:space="preserve">Base de cálculo
Total Parcial do Módulo 1 (Composição da Remuneração)
Cálculo: Terço constitucional de férias e 13° salário do ferista (3,03% + 8,33%) / 12 = </t>
        </r>
        <r>
          <rPr>
            <b/>
            <sz val="9"/>
            <color indexed="81"/>
            <rFont val="Segoe UI"/>
            <family val="2"/>
          </rPr>
          <t>0,95%</t>
        </r>
        <r>
          <rPr>
            <sz val="9"/>
            <color indexed="81"/>
            <rFont val="Segoe UI"/>
            <charset val="1"/>
          </rPr>
          <t xml:space="preserve">
OBS: CCT, Anexo I - Encargos Sociais e Trabalhistas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(8 / 30 / 12) + (7 / 30 / 12) ) * 100 = </t>
        </r>
        <r>
          <rPr>
            <b/>
            <sz val="9"/>
            <color indexed="81"/>
            <rFont val="Segoe UI"/>
            <family val="2"/>
          </rPr>
          <t>4,17%</t>
        </r>
        <r>
          <rPr>
            <sz val="9"/>
            <color indexed="81"/>
            <rFont val="Segoe UI"/>
            <family val="2"/>
          </rPr>
          <t xml:space="preserve">
OBS: CCT, Anexo I - Encargos Sociais e Trabalhistas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(5/30/12) x 0,075) x 100 = </t>
        </r>
        <r>
          <rPr>
            <b/>
            <sz val="9"/>
            <color indexed="81"/>
            <rFont val="Segoe UI"/>
            <family val="2"/>
          </rPr>
          <t xml:space="preserve">0,10% </t>
        </r>
        <r>
          <rPr>
            <sz val="9"/>
            <color indexed="81"/>
            <rFont val="Segoe UI"/>
            <family val="2"/>
          </rPr>
          <t>incide sobre a base de cálculo
OBS: CCT, Anexo I - Encargos Sociais e Trabalhistas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(15/30/12) x 0,15) x 100 = </t>
        </r>
        <r>
          <rPr>
            <b/>
            <sz val="9"/>
            <color indexed="81"/>
            <rFont val="Segoe UI"/>
            <family val="2"/>
          </rPr>
          <t>0,63%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(1 / 12 * 4) + (1,33 / 12 * 4) / 12 * 0,00025 *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OBS: CCT, Anexo I - Encargos Sociais e Trabalhistas</t>
        </r>
      </text>
    </comment>
    <comment ref="J104" authorId="3" shapeId="0">
      <text>
        <r>
          <rPr>
            <sz val="10"/>
            <rFont val="Arial"/>
            <family val="2"/>
          </rPr>
          <t>Não se aplica</t>
        </r>
      </text>
    </comment>
    <comment ref="J110" authorId="3" shapeId="0">
      <text>
        <r>
          <rPr>
            <sz val="10"/>
            <rFont val="Arial"/>
            <family val="2"/>
          </rPr>
          <t>Não se aplica</t>
        </r>
      </text>
    </comment>
    <comment ref="J116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7" authorId="7" shapeId="0">
      <text>
        <r>
          <rPr>
            <sz val="9"/>
            <color indexed="81"/>
            <rFont val="Segoe UI"/>
            <family val="2"/>
          </rPr>
          <t>Os valores informados na aba "MATERIAL" são estimativos. A licitante poderá adequar a relação, se assim desejar, informado o custo unitário de cada item listado na tabela.</t>
        </r>
      </text>
    </comment>
    <comment ref="J118" authorId="7" shapeId="0">
      <text>
        <r>
          <rPr>
            <sz val="10"/>
            <color indexed="81"/>
            <rFont val="Arial"/>
            <family val="2"/>
          </rPr>
          <t>Considerado prazo de depreciação de 5 anos (60 meses) e valor residual de 20%
Os valores informados na aba "EQUIPAMENTOS"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 xml:space="preserve">.
</t>
        </r>
      </text>
    </comment>
    <comment ref="J124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4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5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5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6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7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2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29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29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>CCT 2022 - Cláusula 4ª</t>
        </r>
      </text>
    </comment>
    <comment ref="J21" authorId="0" shapeId="0">
      <text>
        <r>
          <rPr>
            <b/>
            <sz val="9"/>
            <color indexed="81"/>
            <rFont val="Segoe UI"/>
            <charset val="1"/>
          </rPr>
          <t>CCT 2022 -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2022, Cláusula 1º</t>
        </r>
      </text>
    </comment>
    <comment ref="J23" authorId="3" shapeId="0">
      <text>
        <r>
          <rPr>
            <sz val="10"/>
            <rFont val="Arial"/>
            <family val="2"/>
          </rPr>
          <t xml:space="preserve">Quantidade de dias trabalhado no mês
</t>
        </r>
      </text>
    </comment>
    <comment ref="J24" authorId="4" shapeId="0">
      <text>
        <r>
          <rPr>
            <sz val="10"/>
            <color indexed="81"/>
            <rFont val="Arial"/>
            <family val="2"/>
          </rPr>
          <t>Tarifa Vigente Considerada</t>
        </r>
      </text>
    </comment>
    <comment ref="J25" authorId="4" shapeId="0">
      <text>
        <r>
          <rPr>
            <b/>
            <sz val="9"/>
            <color indexed="81"/>
            <rFont val="Segoe UI"/>
            <family val="2"/>
          </rPr>
          <t>CCT 2022, Cláusula 11ª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2022 - Cláusula 4ª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 xml:space="preserve">Caderno Técnico Vigilância  2019, ME, fl. 7.
(Salário Base + Adicional de periculosidade)* proporção de horas noturnas * percentual da CCT (22,5%).
A reforma trabalhista entendeu compensados o adicional noturno e a redução da hora noturna no período que excede às 5h da manhã. Portanto, o adicional noturno e o cômputo da hora reduzida acontecerão somente no período das 22h às 5h.
</t>
        </r>
      </text>
    </comment>
    <comment ref="J35" authorId="3" shapeId="0">
      <text>
        <r>
          <rPr>
            <sz val="10"/>
            <rFont val="Arial"/>
            <family val="2"/>
          </rPr>
          <t>Nota Técnica nº 2/2018/CGAC/CISET/SG-PR
Caderno Técnico Vigilância  2019, ME, fl 8.
A reforma trabalhista entendeu compensados o adicional noturno e a redução da hora noturna no período que excede às 5h da manhã. Portanto, o adicional noturno e o cômputo da hora reduzida acontecerão somente no período das 22h às 5h.
Percentual da CCT 22,5%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Cláusula 12ª CCT</t>
        </r>
      </text>
    </comment>
    <comment ref="J63" authorId="3" shapeId="0">
      <text>
        <r>
          <rPr>
            <sz val="10"/>
            <rFont val="Arial"/>
            <family val="2"/>
          </rPr>
          <t>Cláusula 11ª da CCT</t>
        </r>
      </text>
    </comment>
    <comment ref="J64" authorId="6" shapeId="0">
      <text>
        <r>
          <rPr>
            <sz val="10"/>
            <rFont val="Arial"/>
            <family val="2"/>
          </rPr>
          <t xml:space="preserve">[(Total Parcial/220) * dias trabalhados no mês] * alíquota de 50%
</t>
        </r>
        <r>
          <rPr>
            <b/>
            <sz val="10"/>
            <color indexed="81"/>
            <rFont val="Arial"/>
            <family val="2"/>
          </rPr>
          <t>CCT 22 - Cláusula 40ª, §6º</t>
        </r>
        <r>
          <rPr>
            <sz val="10"/>
            <rFont val="Arial"/>
            <family val="2"/>
          </rPr>
          <t xml:space="preserve"> "... a indenização por eventual supressão desse se restringirá à incidência de 50% sobre o período suprimido e já pago (CLT, art. 59-a), não implicando na repetição da hora já remunerada.."
A reforma trabalhista passou a entender que o intervalo intrajornada trabalhado possui natureza indenizatório, e não mais salarial. Dessa forma, não repercutirá mais em nenhuma outra parcela.</t>
        </r>
      </text>
    </comment>
    <comment ref="K77" authorId="0" shapeId="0">
      <text>
        <r>
          <rPr>
            <sz val="9"/>
            <color indexed="81"/>
            <rFont val="Segoe UI"/>
            <family val="2"/>
          </rPr>
          <t xml:space="preserve">Base de cálculo 
Total do Módulo 1 (Composição da Remuneração)
Cálculo
33/365 * 0,20 * 100 = </t>
        </r>
        <r>
          <rPr>
            <b/>
            <sz val="9"/>
            <color indexed="81"/>
            <rFont val="Segoe UI"/>
            <family val="2"/>
          </rPr>
          <t>1,81%</t>
        </r>
        <r>
          <rPr>
            <sz val="9"/>
            <color indexed="81"/>
            <rFont val="Segoe UI"/>
            <family val="2"/>
          </rPr>
          <t xml:space="preserve"> incide sobre a base de cálculo.
OBS:
CCT, Anexo I - Encargos Sociais e Trabalhistas</t>
        </r>
      </text>
    </comment>
    <comment ref="K78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8% * 1,81 = </t>
        </r>
        <r>
          <rPr>
            <b/>
            <sz val="9"/>
            <color indexed="81"/>
            <rFont val="Segoe UI"/>
            <family val="2"/>
          </rPr>
          <t>0,14%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
0,46% = correspondem ao percentual do Aviso Prévio Indenizado.</t>
        </r>
      </text>
    </comment>
    <comment ref="K79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4,5% * 90% = </t>
        </r>
        <r>
          <rPr>
            <b/>
            <sz val="9"/>
            <color indexed="81"/>
            <rFont val="Segoe UI"/>
            <family val="2"/>
          </rPr>
          <t>4,05%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80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0,7/30/12 * 0,10 * 100 = </t>
        </r>
        <r>
          <rPr>
            <b/>
            <sz val="9"/>
            <color indexed="81"/>
            <rFont val="Segoe UI"/>
            <family val="2"/>
          </rPr>
          <t>0,19%</t>
        </r>
        <r>
          <rPr>
            <sz val="9"/>
            <color indexed="81"/>
            <rFont val="Segoe UI"/>
            <family val="2"/>
          </rPr>
          <t xml:space="preserve"> sobre a base de cálculo
OBS: CCT, Anexo I - Encargos Sociais e Trabalhistas</t>
        </r>
      </text>
    </comment>
    <comment ref="C81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36,80% * 0,19% = </t>
        </r>
        <r>
          <rPr>
            <b/>
            <sz val="9"/>
            <color indexed="81"/>
            <rFont val="Segoe UI"/>
            <family val="2"/>
          </rPr>
          <t>0,07%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4,5% * 10% = </t>
        </r>
        <r>
          <rPr>
            <b/>
            <sz val="9"/>
            <color indexed="81"/>
            <rFont val="Segoe UI"/>
            <family val="2"/>
          </rPr>
          <t>0,45%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89" authorId="0" shapeId="0">
      <text>
        <r>
          <rPr>
            <sz val="9"/>
            <color indexed="81"/>
            <rFont val="Segoe UI"/>
            <charset val="1"/>
          </rPr>
          <t xml:space="preserve">Base de cálculo
Total Parcial do Módulo 1 (Composição da Remuneração)
Cálculo: Terço constitucional de férias e 13° salário do ferista (3,03% + 8,33%) / 12 = </t>
        </r>
        <r>
          <rPr>
            <b/>
            <sz val="9"/>
            <color indexed="81"/>
            <rFont val="Segoe UI"/>
            <family val="2"/>
          </rPr>
          <t>0,95%</t>
        </r>
        <r>
          <rPr>
            <sz val="9"/>
            <color indexed="81"/>
            <rFont val="Segoe UI"/>
            <charset val="1"/>
          </rPr>
          <t xml:space="preserve">
OBS: CCT, Anexo I - Encargos Sociais e Trabalhistas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(8 / 30 / 12) + (7 / 30 / 12) ) * 100 = </t>
        </r>
        <r>
          <rPr>
            <b/>
            <sz val="9"/>
            <color indexed="81"/>
            <rFont val="Segoe UI"/>
            <family val="2"/>
          </rPr>
          <t>4,17%</t>
        </r>
        <r>
          <rPr>
            <sz val="9"/>
            <color indexed="81"/>
            <rFont val="Segoe UI"/>
            <family val="2"/>
          </rPr>
          <t xml:space="preserve">
OBS: CCT, Anexo I - Encargos Sociais e Trabalhistas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(5/30/12) x 0,075) x 100 = </t>
        </r>
        <r>
          <rPr>
            <b/>
            <sz val="9"/>
            <color indexed="81"/>
            <rFont val="Segoe UI"/>
            <family val="2"/>
          </rPr>
          <t>0,10%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2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( (15/30/12) x 0,15) x 100 =</t>
        </r>
        <r>
          <rPr>
            <b/>
            <sz val="9"/>
            <color indexed="81"/>
            <rFont val="Segoe UI"/>
            <family val="2"/>
          </rPr>
          <t xml:space="preserve"> 0,63%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(1 / 12 * 4) + (1,33 / 12 * 4) / 12 * 0,00025 *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4" authorId="0" shapeId="0">
      <text>
        <r>
          <rPr>
            <sz val="9"/>
            <color indexed="81"/>
            <rFont val="Segoe UI"/>
            <charset val="1"/>
          </rPr>
          <t>OBS: CCT, Anexo I - Encargos Sociais e Trabalhistas</t>
        </r>
      </text>
    </comment>
    <comment ref="J100" authorId="3" shapeId="0">
      <text>
        <r>
          <rPr>
            <sz val="10"/>
            <rFont val="Arial"/>
            <family val="2"/>
          </rPr>
          <t>Não se aplica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8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18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19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19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0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1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21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23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23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4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>CCT 2022 - Cláusula 4ª</t>
        </r>
      </text>
    </comment>
    <comment ref="J21" authorId="0" shapeId="0">
      <text>
        <r>
          <rPr>
            <b/>
            <sz val="9"/>
            <color indexed="81"/>
            <rFont val="Segoe UI"/>
            <charset val="1"/>
          </rPr>
          <t>CCT 2022 -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2022, Cláusula 1º</t>
        </r>
      </text>
    </comment>
    <comment ref="J23" authorId="3" shapeId="0">
      <text>
        <r>
          <rPr>
            <sz val="10"/>
            <rFont val="Arial"/>
            <family val="2"/>
          </rPr>
          <t xml:space="preserve">Quantidade de dias trabalhado no mês
</t>
        </r>
      </text>
    </comment>
    <comment ref="J24" authorId="4" shapeId="0">
      <text>
        <r>
          <rPr>
            <sz val="10"/>
            <color indexed="81"/>
            <rFont val="Arial"/>
            <family val="2"/>
          </rPr>
          <t>Tarifa Vigente Considerada</t>
        </r>
      </text>
    </comment>
    <comment ref="J25" authorId="4" shapeId="0">
      <text>
        <r>
          <rPr>
            <b/>
            <sz val="9"/>
            <color indexed="81"/>
            <rFont val="Segoe UI"/>
            <family val="2"/>
          </rPr>
          <t>CCT 2022, Cláusula 11ª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2022 - Cláusula 4ª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Cláusula 12ª CCT</t>
        </r>
      </text>
    </comment>
    <comment ref="J63" authorId="3" shapeId="0">
      <text>
        <r>
          <rPr>
            <sz val="10"/>
            <rFont val="Arial"/>
            <family val="2"/>
          </rPr>
          <t>Cláusula 11ª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13ª da CCT</t>
        </r>
      </text>
    </comment>
    <comment ref="J65" authorId="5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6" authorId="5" shapeId="0">
      <text>
        <r>
          <rPr>
            <sz val="10"/>
            <color indexed="81"/>
            <rFont val="Arial"/>
            <family val="2"/>
          </rPr>
          <t>Cláusula 15ª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Cláusula 17ª da CCT</t>
        </r>
      </text>
    </comment>
    <comment ref="J68" authorId="7" shapeId="0">
      <text>
        <r>
          <rPr>
            <sz val="10"/>
            <rFont val="Arial"/>
            <family val="2"/>
          </rPr>
          <t xml:space="preserve">[(Total Parcial/220) * dias trabalhados no mês] * alíquota de 50%
</t>
        </r>
        <r>
          <rPr>
            <b/>
            <sz val="10"/>
            <color indexed="81"/>
            <rFont val="Arial"/>
            <family val="2"/>
          </rPr>
          <t>CCT 22 - Cláusula 40ª, §6º</t>
        </r>
        <r>
          <rPr>
            <sz val="10"/>
            <rFont val="Arial"/>
            <family val="2"/>
          </rPr>
          <t xml:space="preserve"> "... a indenização por eventual supressão desse se restringirá à incidência de 50% sobre o período suprimido e já pago (CLT, art. 59-a), não implicando na repetição da hora já remunerada.."
A reforma trabalhista passou a entender que o intervalo intrajornada trabalhado possui natureza indenizatório, e não mais salarial. Dessa forma, não repercutirá mais em nenhuma outra parcela.a.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Base de cálculo 
Total do Módulo 1 (Composição da Remuneração)
Cálculo
33/365 * 0,20 * 100 = </t>
        </r>
        <r>
          <rPr>
            <b/>
            <sz val="9"/>
            <color indexed="81"/>
            <rFont val="Segoe UI"/>
            <family val="2"/>
          </rPr>
          <t>1,81%</t>
        </r>
        <r>
          <rPr>
            <sz val="9"/>
            <color indexed="81"/>
            <rFont val="Segoe UI"/>
            <family val="2"/>
          </rPr>
          <t xml:space="preserve"> incide sobre a base de cálculo.
OBS:
CCT, Anexo I - Encargos Sociais e Trabalhistas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Base de cálculo
Total do Módulo 1 (Composição da Remuneração)
Cálculo
8% * 1,81 = </t>
        </r>
        <r>
          <rPr>
            <b/>
            <sz val="9"/>
            <color indexed="81"/>
            <rFont val="Segoe UI"/>
            <family val="2"/>
          </rPr>
          <t>0,14%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4,5% * 90% =</t>
        </r>
        <r>
          <rPr>
            <b/>
            <sz val="9"/>
            <color indexed="81"/>
            <rFont val="Segoe UI"/>
            <family val="2"/>
          </rPr>
          <t xml:space="preserve"> 4,05%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0,7/30/12 * 0,10 * 100 =</t>
        </r>
        <r>
          <rPr>
            <b/>
            <sz val="9"/>
            <color indexed="81"/>
            <rFont val="Segoe UI"/>
            <family val="2"/>
          </rPr>
          <t xml:space="preserve"> 0,19%</t>
        </r>
        <r>
          <rPr>
            <sz val="9"/>
            <color indexed="81"/>
            <rFont val="Segoe UI"/>
            <family val="2"/>
          </rPr>
          <t xml:space="preserve"> sobre a base de cálculo
OBS: CCT, Anexo I - Encargos Sociais e Trabalhistas</t>
        </r>
      </text>
    </comment>
    <comment ref="C85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36,80% * 0,19% =</t>
        </r>
        <r>
          <rPr>
            <b/>
            <sz val="9"/>
            <color indexed="81"/>
            <rFont val="Segoe UI"/>
            <family val="2"/>
          </rPr>
          <t xml:space="preserve"> 0,07%</t>
        </r>
        <r>
          <rPr>
            <sz val="9"/>
            <color indexed="81"/>
            <rFont val="Segoe UI"/>
            <family val="2"/>
          </rPr>
          <t xml:space="preserve"> incide sobre a base de cálculo.
OBS: CCT, Anexo I - Encargos Sociais e Trabalhistas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4,5% * 10% =</t>
        </r>
        <r>
          <rPr>
            <b/>
            <sz val="9"/>
            <color indexed="81"/>
            <rFont val="Segoe UI"/>
            <family val="2"/>
          </rPr>
          <t xml:space="preserve"> 0,45%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3" authorId="0" shapeId="0">
      <text>
        <r>
          <rPr>
            <sz val="9"/>
            <color indexed="81"/>
            <rFont val="Segoe UI"/>
            <charset val="1"/>
          </rPr>
          <t>Base de cálculo
Total Parcial do Módulo 1 (Composição da Remuneração)
Cálculo: Terço constitucional de férias e 13° salário do ferista (3,03% + 8,33%) / 12 =</t>
        </r>
        <r>
          <rPr>
            <b/>
            <sz val="9"/>
            <color indexed="81"/>
            <rFont val="Segoe UI"/>
            <family val="2"/>
          </rPr>
          <t xml:space="preserve"> 0,95%</t>
        </r>
        <r>
          <rPr>
            <sz val="9"/>
            <color indexed="81"/>
            <rFont val="Segoe UI"/>
            <charset val="1"/>
          </rPr>
          <t xml:space="preserve">
OBS: CCT, Anexo I - Encargos Sociais e Trabalhistas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(8 / 30 / 12) + (7 / 30 / 12) ) * 100 = </t>
        </r>
        <r>
          <rPr>
            <b/>
            <sz val="9"/>
            <color indexed="81"/>
            <rFont val="Segoe UI"/>
            <family val="2"/>
          </rPr>
          <t>4,17%</t>
        </r>
        <r>
          <rPr>
            <sz val="9"/>
            <color indexed="81"/>
            <rFont val="Segoe UI"/>
            <family val="2"/>
          </rPr>
          <t xml:space="preserve">
OBS: CCT, Anexo I - Encargos Sociais e Trabalhistas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>Base de cálculo
Total do Módulo 1 (Composição da Remuneração)
Cálculo
( (5/30/12) x 0,075) x 100 =</t>
        </r>
        <r>
          <rPr>
            <b/>
            <sz val="9"/>
            <color indexed="81"/>
            <rFont val="Segoe UI"/>
            <family val="2"/>
          </rPr>
          <t xml:space="preserve"> 0,10%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 (15/30/12) x 0,15) x 100 = </t>
        </r>
        <r>
          <rPr>
            <b/>
            <sz val="9"/>
            <color indexed="81"/>
            <rFont val="Segoe UI"/>
            <family val="2"/>
          </rPr>
          <t>0,63%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Base de cálculo
Total do Módulo 1 (Composição da Remuneração)
Cálculo
(1 / 12 * 4) + (1,33 / 12 * 4) / 12 * 0,00025 *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 CCT, Anexo I - Encargos Sociais e Trabalhistas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OBS: CCT, Anexo I - Encargos Sociais e Trabalhistas</t>
        </r>
      </text>
    </comment>
    <comment ref="J104" authorId="3" shapeId="0">
      <text>
        <r>
          <rPr>
            <sz val="10"/>
            <rFont val="Arial"/>
            <family val="2"/>
          </rPr>
          <t>Não se aplica</t>
        </r>
      </text>
    </comment>
    <comment ref="J110" authorId="3" shapeId="0">
      <text>
        <r>
          <rPr>
            <sz val="10"/>
            <rFont val="Arial"/>
            <family val="2"/>
          </rPr>
          <t>Não se aplica</t>
        </r>
      </text>
    </comment>
    <comment ref="J116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7" authorId="7" shapeId="0">
      <text>
        <r>
          <rPr>
            <sz val="9"/>
            <color indexed="81"/>
            <rFont val="Segoe UI"/>
            <family val="2"/>
          </rPr>
          <t>Os valores informados na aba "MATERIAL" são estimativos. A licitante poderá adequar a relação, se assim desejar, informado o custo unitário de cada item listado na tabela.</t>
        </r>
      </text>
    </comment>
    <comment ref="J118" authorId="7" shapeId="0">
      <text>
        <r>
          <rPr>
            <sz val="10"/>
            <color indexed="81"/>
            <rFont val="Arial"/>
            <family val="2"/>
          </rPr>
          <t>Considerado prazo de depreciação de 5 anos (60 meses) e valor residual de 20%
Os valores informados na aba "EQUIPAMENTOS"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 xml:space="preserve">.
</t>
        </r>
      </text>
    </comment>
    <comment ref="J124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4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5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5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6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7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2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29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29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sharedStrings.xml><?xml version="1.0" encoding="utf-8"?>
<sst xmlns="http://schemas.openxmlformats.org/spreadsheetml/2006/main" count="1005" uniqueCount="255">
  <si>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</si>
  <si>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</si>
  <si>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</si>
  <si>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</si>
  <si>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</si>
  <si>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</si>
  <si>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</si>
  <si>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</si>
  <si>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</si>
  <si>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</si>
  <si>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</si>
  <si>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</si>
  <si>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</si>
  <si>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</si>
  <si>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</si>
  <si>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</si>
  <si>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Incidência do FGTS sobre aviso prévio indenizado</t>
  </si>
  <si>
    <t>DISCRIMINAÇÃO DOS SERVIÇOS (DADOS REFERENTES À CONTRATAÇÃO)</t>
  </si>
  <si>
    <t>Município/UF:</t>
  </si>
  <si>
    <t>Ano do Acordo, Convenção ou Dissídio Coletivo: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</si>
  <si>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</si>
  <si>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</si>
  <si>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</si>
  <si>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</si>
  <si>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</si>
  <si>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</si>
  <si>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</si>
  <si>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</si>
  <si>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</si>
  <si>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</si>
  <si>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</si>
  <si>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</si>
  <si>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</si>
  <si>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</si>
  <si>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</si>
  <si>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</si>
  <si>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</si>
  <si>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</si>
  <si>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</si>
  <si>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</si>
  <si>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</si>
  <si>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</si>
  <si>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</si>
  <si>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</si>
  <si>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</si>
  <si>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</si>
  <si>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</si>
  <si>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</si>
  <si>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</si>
  <si>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</si>
  <si>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</si>
  <si>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</si>
  <si>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</si>
  <si>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</si>
  <si>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</si>
  <si>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</si>
  <si>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</si>
  <si>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</si>
  <si>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</si>
  <si>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</si>
  <si>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</si>
  <si>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</si>
  <si>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</si>
  <si>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</si>
  <si>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</si>
  <si>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</si>
  <si>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</si>
  <si>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</si>
  <si>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</si>
  <si>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Tipo de Serviço (mesmo serviço com características distintas)</t>
  </si>
  <si>
    <t>Submódulo 2.2 - Encargos Previdenciários (GPS), Fundo de Garantia por Tempo de Seviço (FGTS) e outras contribuições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</si>
  <si>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</si>
  <si>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</si>
  <si>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</si>
  <si>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</si>
  <si>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</si>
  <si>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*Salário Educação</t>
  </si>
  <si>
    <t>*SESC ou SESI</t>
  </si>
  <si>
    <t>*SENAI - SENAC</t>
  </si>
  <si>
    <t>Férias e Adicional de Férias</t>
  </si>
  <si>
    <t>Multa do FGTS e contribuição social sobre o Aviso Prévio Indenizado</t>
  </si>
  <si>
    <t>Multa do FGTS e contribuição social sobre o Aviso Trabalhado</t>
  </si>
  <si>
    <t>C.3) Tributos Municipais (ISS)</t>
  </si>
  <si>
    <t>Incidência de GPS, FGTS e outras contribuições sobre o Aviso Prévio Trabalhado</t>
  </si>
  <si>
    <t>Substituto nas Ausências Legais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</si>
  <si>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</si>
  <si>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</si>
  <si>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</si>
  <si>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</si>
  <si>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 xml:space="preserve">Valor diario do auxílio alimentação </t>
  </si>
  <si>
    <t>Turno de Trabalho</t>
  </si>
  <si>
    <t xml:space="preserve">PLANILHA DE CUSTOS E FORMAÇÃO DE PREÇOS                                                   </t>
  </si>
  <si>
    <t>Descrição do Serviço</t>
  </si>
  <si>
    <t xml:space="preserve">Número do Processo: </t>
  </si>
  <si>
    <t>Número do Pregão:</t>
  </si>
  <si>
    <t>Data do Pregão:</t>
  </si>
  <si>
    <t>Horário:</t>
  </si>
  <si>
    <t>Número de meses da execução contratual:</t>
  </si>
  <si>
    <t>►</t>
  </si>
  <si>
    <t>DADOS PARA COMPOSIÇÃO DE CUSTOS REFERENTES À MÃO DE OBRA</t>
  </si>
  <si>
    <t>MÓDULOS</t>
  </si>
  <si>
    <t>Percentual</t>
  </si>
  <si>
    <t>QUADRO RESUMO DO CUSTO DO EMPREGADO</t>
  </si>
  <si>
    <t>Valor Total por Posto Mensal</t>
  </si>
  <si>
    <t>Valor Total por Posto Anual</t>
  </si>
  <si>
    <t>19:00 - 07:00</t>
  </si>
  <si>
    <t>Brasília/DF</t>
  </si>
  <si>
    <t>1º janeiro</t>
  </si>
  <si>
    <t>Uniformes</t>
  </si>
  <si>
    <t>7:00 - 19:00</t>
  </si>
  <si>
    <t>VALOR TOTAL POR EMPREGADO</t>
  </si>
  <si>
    <t>Módulos</t>
  </si>
  <si>
    <t>12x36 Diurno</t>
  </si>
  <si>
    <t>12x36 Noturno</t>
  </si>
  <si>
    <t>Remunerção</t>
  </si>
  <si>
    <t>Encargos e Benedícios</t>
  </si>
  <si>
    <t>Recisão</t>
  </si>
  <si>
    <t>Reposição do Profissional Ausente</t>
  </si>
  <si>
    <t>Valor por Empregado</t>
  </si>
  <si>
    <t>Valor por Posto Mensal</t>
  </si>
  <si>
    <t>Quantidade de Postos</t>
  </si>
  <si>
    <t>Valor Total Mensal</t>
  </si>
  <si>
    <t>Valor do Contrato Anual</t>
  </si>
  <si>
    <t>Valor do Contrato Mensal</t>
  </si>
  <si>
    <t>Serviço de Brigadista 12X36</t>
  </si>
  <si>
    <t>5171-10</t>
  </si>
  <si>
    <t>Bombeiro Civil</t>
  </si>
  <si>
    <t>Plano Ambulatorial</t>
  </si>
  <si>
    <t>Assistência Odontológica</t>
  </si>
  <si>
    <t>Assistência Funeral</t>
  </si>
  <si>
    <t>Auxilio Lazer/Cultura</t>
  </si>
  <si>
    <t>VALOR UNITÁRIO A(R$)</t>
  </si>
  <si>
    <t>VALOR UNITÁRIO B (R$)</t>
  </si>
  <si>
    <t>VALOR UNITÁRIO C (R$)</t>
  </si>
  <si>
    <t>MATERIAL</t>
  </si>
  <si>
    <t>Unidade</t>
  </si>
  <si>
    <t>Kit</t>
  </si>
  <si>
    <t>Equipamentos</t>
  </si>
  <si>
    <t>12h Noturno/Folguista</t>
  </si>
  <si>
    <t>*SEBRAE</t>
  </si>
  <si>
    <t>Materiais adquiridos anualmente</t>
  </si>
  <si>
    <t>Equipamentos adquiridos no início do contrato</t>
  </si>
  <si>
    <t>EQUIPAMENTOS</t>
  </si>
  <si>
    <t>MATERIAIS</t>
  </si>
  <si>
    <t>Equipamentos de Salvamento:</t>
  </si>
  <si>
    <t>EQUIPAMENTO</t>
  </si>
  <si>
    <t>Intervalo Intrajornada Indenizado</t>
  </si>
  <si>
    <t>Materiais</t>
  </si>
  <si>
    <t>Quantidade de empregados (não considerando os postos folguistas)</t>
  </si>
  <si>
    <t>Valor anual total de materiais por empregado</t>
  </si>
  <si>
    <t>Valor anual total de materiais</t>
  </si>
  <si>
    <t>UNIFORME</t>
  </si>
  <si>
    <t>Valor referencial unitário</t>
  </si>
  <si>
    <t>Valor referencial total</t>
  </si>
  <si>
    <t>Gandola</t>
  </si>
  <si>
    <t>Calça</t>
  </si>
  <si>
    <t>Cinto</t>
  </si>
  <si>
    <t>Camiseta</t>
  </si>
  <si>
    <t>Valor total por empregado MENSAL</t>
  </si>
  <si>
    <t>Valor total por empregado ANUAL</t>
  </si>
  <si>
    <t>CUSTO TOTAL DE MÃO DE OBRA - VALOR TOTAL POR POSTO</t>
  </si>
  <si>
    <t>Serviço de Brigada de Incêndio Particular para SEDE</t>
  </si>
  <si>
    <t>5103-05</t>
  </si>
  <si>
    <t>Serviço de Brigadista 12h/semana</t>
  </si>
  <si>
    <t>Capacete de segurança</t>
  </si>
  <si>
    <t>Óculos de segurança</t>
  </si>
  <si>
    <t>C.1) Tributos Federais (PIS = 0,65% e COFINS = 3%)</t>
  </si>
  <si>
    <t>Par de Coturno</t>
  </si>
  <si>
    <t>Par de Meião</t>
  </si>
  <si>
    <t>Jaqueta</t>
  </si>
  <si>
    <t>Quantidade anual por empregado</t>
  </si>
  <si>
    <t>Item</t>
  </si>
  <si>
    <t>N° Ordem (TR)</t>
  </si>
  <si>
    <t>Luva de procedimento não cirúrgico (látex) ambidestra</t>
  </si>
  <si>
    <t>caixa com 100 pares</t>
  </si>
  <si>
    <t>Vida Útil (anos)</t>
  </si>
  <si>
    <t>Valor Residual (B)</t>
  </si>
  <si>
    <t>Valor Unitário de Referência (C)</t>
  </si>
  <si>
    <t>Lanterna de mão tipo farolete</t>
  </si>
  <si>
    <t>Kit de equipamento rádio comunicador portátil, tipo hand talk (HT)</t>
  </si>
  <si>
    <t>Prancha longa de madeira ou material de similar resistência (190cm x 45cm)</t>
  </si>
  <si>
    <t>Ressuscitador manual (AMBU) ou máscara de ressuscitação para ventilação artificial</t>
  </si>
  <si>
    <t>unidade</t>
  </si>
  <si>
    <t>Tesoura de ponta romba</t>
  </si>
  <si>
    <t xml:space="preserve">Valor mensal total de equipamentos </t>
  </si>
  <si>
    <t>VALOR ANUAL deduzidos vida útil e valor residual: (A*C)*(1-B)</t>
  </si>
  <si>
    <t>Unidade de medida</t>
  </si>
  <si>
    <t>Qtde. (A)</t>
  </si>
  <si>
    <t xml:space="preserve">VALOR MENSAL deduzidos vida útil e valor residual: (A*C)*(1-B)/60 </t>
  </si>
  <si>
    <t>Valor unitário de referência (C)</t>
  </si>
  <si>
    <t>VALOR MENSAL DE EQUIPAMENTOS POR EMPREGADO</t>
  </si>
  <si>
    <t>VALOR MENSAL DE MATERIAIS POR EMPREGADO</t>
  </si>
  <si>
    <t>Máscara semifacial</t>
  </si>
  <si>
    <t>Compressa de gaze 8 dobras (7,5cm x 7,5cm)</t>
  </si>
  <si>
    <t>Compressa de gaze esterilizada (10cm x 15cm)</t>
  </si>
  <si>
    <t>Atadura de crepe (20cm de largura)</t>
  </si>
  <si>
    <t>Plástico protetor de queimaduras e eviscerações (1m x 1m) esterilizado</t>
  </si>
  <si>
    <t>Frasco de soro fisiológico de 250ml</t>
  </si>
  <si>
    <t>Fita adesiva (crepe) esparadrapo impermeável (10cm x 4,5cm)</t>
  </si>
  <si>
    <t>Bandagem triangular (142cm x 100cm x 100cm)</t>
  </si>
  <si>
    <t>Colar cervical tamanho pequeno</t>
  </si>
  <si>
    <t>Colar cervical tamanho médio</t>
  </si>
  <si>
    <t>Colar cervical tamanho grande</t>
  </si>
  <si>
    <t>caixa com 100 unidades</t>
  </si>
  <si>
    <t>kit com 3 peças</t>
  </si>
  <si>
    <t>00091.011755/2022-81</t>
  </si>
  <si>
    <t>DF000115/2022</t>
  </si>
  <si>
    <t>Bombeiro Civil Líder</t>
  </si>
  <si>
    <t>Conjunto de talas moldáveis com 3 peças: 1 grande, 1 média e 1 pequena</t>
  </si>
  <si>
    <t>Cadeira de Rodas (Capacidade até 200 Kg)</t>
  </si>
  <si>
    <t>Cadeira de Rodas (Capacidade até 160 Kg)</t>
  </si>
  <si>
    <t>Medidor de Pressão Arterial</t>
  </si>
  <si>
    <t>Maca Hospitalar</t>
  </si>
  <si>
    <t>Alavanca</t>
  </si>
  <si>
    <t>Croque (Alavanca)</t>
  </si>
  <si>
    <t>Pé de Cabra</t>
  </si>
  <si>
    <t>Alicate Corta Vergalhão</t>
  </si>
  <si>
    <t>Megafone</t>
  </si>
  <si>
    <t>Chave Teste</t>
  </si>
  <si>
    <t>Machado</t>
  </si>
  <si>
    <t>Marreta</t>
  </si>
  <si>
    <t>Malho (Marreta Grande)</t>
  </si>
  <si>
    <t>Picareta</t>
  </si>
  <si>
    <t>Martelo</t>
  </si>
  <si>
    <t>Alicate torques 12</t>
  </si>
  <si>
    <t>Luvas de borracha – alta tensão</t>
  </si>
  <si>
    <t>Caixa de ferramentas (01 fenda media, 01 fenda pequena, 01 chave estrela media, 01 chave estrela pequena, 01 alicate universal, 01 alicate de bico longo, chave fixa 10,11,12,13,14 e 15)</t>
  </si>
  <si>
    <t>Fita zebrada</t>
  </si>
  <si>
    <t>álcool 70% (1 litro)</t>
  </si>
  <si>
    <t>Bolsa APH – Atendimento Pré hospitalar - Resgate</t>
  </si>
  <si>
    <t>Bandagem elástica autoaderente de 10cm x 5m</t>
  </si>
  <si>
    <t>Selante Peitoral (curativo hemostático)</t>
  </si>
  <si>
    <t>Manequim de treinamento RCP Adulto</t>
  </si>
  <si>
    <t>Manequim de treinamento RCP Lactente (Infantil)</t>
  </si>
  <si>
    <t>Lanterna de cabeça led</t>
  </si>
  <si>
    <t>Bolsa térmica de borracha para gelo 2l</t>
  </si>
  <si>
    <t>Gaze de petrolato</t>
  </si>
  <si>
    <t>Curativo cutâneo oclusivo 10x15cm</t>
  </si>
  <si>
    <t>Desfibrilador - DEA</t>
  </si>
  <si>
    <t>Termômetro clínico digital</t>
  </si>
  <si>
    <t>Pinça para captura de cobra</t>
  </si>
  <si>
    <t>Pinça para captura de escorpião 30 Cm</t>
  </si>
  <si>
    <t>Capa de chuva plática tamanho "G"</t>
  </si>
  <si>
    <t>Rolo descartável para maca 70x50 Cm</t>
  </si>
  <si>
    <t>Passaguá/Puça</t>
  </si>
  <si>
    <t xml:space="preserve">Substituto na cobertura de ausências legais e ausências por doença </t>
  </si>
  <si>
    <t>Substituto na cobertura de licença-paternidade</t>
  </si>
  <si>
    <t>Substituto na cobertura de férias</t>
  </si>
  <si>
    <t>Substituto na cobertura de ausência por acidente de trabalho</t>
  </si>
  <si>
    <t>Substituto na cobertura de afastamento maternidade</t>
  </si>
  <si>
    <t>Incidência do submódulo 2.2 sobre o somatório do submódulo 2.1 e sobre as alíneas  A, B, C, D e E do submódulo 4.1</t>
  </si>
  <si>
    <t xml:space="preserve"> </t>
  </si>
  <si>
    <t>8:00 - 14:00</t>
  </si>
  <si>
    <t>Chefe Brigada 6 horas</t>
  </si>
  <si>
    <t>Serviço de Brigadista Lider  - 6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</si>
</sst>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0.000%"/>
    <numFmt numFmtId="169" formatCode="&quot;R$&quot;\ #,##0.00"/>
    <numFmt numFmtId="170" formatCode="&quot;R$&quot;#,##0.00"/>
    <numFmt numFmtId="171" formatCode="_(&quot;R$ &quot;* #,##0.00_);_(&quot;R$ &quot;* \(#,##0.00\);_(&quot;R$ &quot;* &quot;-&quot;??_);_(@_)"/>
  </numFmts>
  <fonts count="4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sz val="10"/>
      <color indexed="8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10"/>
      <color indexed="81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indexed="51"/>
      <name val="Calibri"/>
      <family val="2"/>
    </font>
    <font>
      <b/>
      <sz val="12"/>
      <color indexed="8"/>
      <name val="Calibri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8"/>
      <color theme="0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4" fontId="19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/>
    <xf numFmtId="0" fontId="7" fillId="0" borderId="0"/>
    <xf numFmtId="0" fontId="19" fillId="0" borderId="0"/>
    <xf numFmtId="9" fontId="7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3" fillId="0" borderId="0" applyFon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5" fontId="7" fillId="0" borderId="0" applyFill="0" applyBorder="0" applyAlignment="0" applyProtection="0"/>
  </cellStyleXfs>
  <cellXfs count="277">
    <xf numFmtId="0" fontId="0" fillId="0" borderId="0" xfId="0"/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0" fillId="2" borderId="0" xfId="0" applyFont="1" applyFill="1" applyAlignment="1" applyProtection="1">
      <alignment vertical="center"/>
    </xf>
    <xf numFmtId="167" fontId="0" fillId="2" borderId="0" xfId="0" applyNumberFormat="1" applyFont="1" applyFill="1" applyAlignment="1" applyProtection="1">
      <alignment vertical="center"/>
    </xf>
    <xf numFmtId="167" fontId="6" fillId="2" borderId="0" xfId="0" applyNumberFormat="1" applyFont="1" applyFill="1" applyAlignment="1" applyProtection="1">
      <alignment vertical="center"/>
    </xf>
    <xf numFmtId="10" fontId="0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10" fontId="0" fillId="2" borderId="3" xfId="0" applyNumberFormat="1" applyFont="1" applyFill="1" applyBorder="1" applyAlignment="1" applyProtection="1">
      <alignment horizontal="center" vertical="center"/>
    </xf>
    <xf numFmtId="10" fontId="0" fillId="2" borderId="4" xfId="0" applyNumberFormat="1" applyFont="1" applyFill="1" applyBorder="1" applyAlignment="1" applyProtection="1">
      <alignment horizontal="center" vertical="center"/>
    </xf>
    <xf numFmtId="10" fontId="6" fillId="2" borderId="4" xfId="0" applyNumberFormat="1" applyFont="1" applyFill="1" applyBorder="1" applyAlignment="1" applyProtection="1">
      <alignment horizontal="center"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top" wrapText="1"/>
    </xf>
    <xf numFmtId="10" fontId="6" fillId="0" borderId="0" xfId="0" applyNumberFormat="1" applyFont="1" applyBorder="1" applyAlignment="1">
      <alignment horizontal="center" vertical="center"/>
    </xf>
    <xf numFmtId="2" fontId="22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10" fontId="0" fillId="0" borderId="2" xfId="0" applyNumberFormat="1" applyFont="1" applyBorder="1" applyAlignment="1">
      <alignment horizontal="center" vertical="center"/>
    </xf>
    <xf numFmtId="168" fontId="0" fillId="0" borderId="2" xfId="0" applyNumberFormat="1" applyFont="1" applyBorder="1" applyAlignment="1">
      <alignment horizontal="center" vertical="center"/>
    </xf>
    <xf numFmtId="9" fontId="0" fillId="2" borderId="0" xfId="10" applyFont="1" applyFill="1" applyAlignment="1" applyProtection="1">
      <alignment vertical="center"/>
    </xf>
    <xf numFmtId="0" fontId="0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4" borderId="2" xfId="0" applyFont="1" applyFill="1" applyBorder="1" applyAlignment="1" applyProtection="1">
      <alignment horizontal="center" vertical="center"/>
      <protection locked="0"/>
    </xf>
    <xf numFmtId="10" fontId="6" fillId="5" borderId="2" xfId="0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4" borderId="2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vertical="center"/>
    </xf>
    <xf numFmtId="10" fontId="6" fillId="4" borderId="2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167" fontId="6" fillId="5" borderId="2" xfId="0" applyNumberFormat="1" applyFont="1" applyFill="1" applyBorder="1" applyAlignment="1" applyProtection="1">
      <alignment horizontal="center" vertical="center"/>
    </xf>
    <xf numFmtId="10" fontId="6" fillId="5" borderId="2" xfId="0" applyNumberFormat="1" applyFont="1" applyFill="1" applyBorder="1" applyAlignment="1">
      <alignment horizontal="center" vertical="center"/>
    </xf>
    <xf numFmtId="167" fontId="6" fillId="4" borderId="2" xfId="0" applyNumberFormat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10" fontId="0" fillId="0" borderId="2" xfId="0" applyNumberFormat="1" applyFont="1" applyBorder="1" applyAlignment="1" applyProtection="1">
      <alignment horizontal="center" vertical="center"/>
    </xf>
    <xf numFmtId="10" fontId="6" fillId="5" borderId="2" xfId="0" applyNumberFormat="1" applyFont="1" applyFill="1" applyBorder="1" applyAlignment="1" applyProtection="1">
      <alignment horizontal="center"/>
    </xf>
    <xf numFmtId="167" fontId="6" fillId="4" borderId="2" xfId="0" applyNumberFormat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19" fillId="0" borderId="0" xfId="9"/>
    <xf numFmtId="0" fontId="16" fillId="0" borderId="0" xfId="9" applyFont="1" applyFill="1" applyAlignment="1">
      <alignment vertical="center"/>
    </xf>
    <xf numFmtId="0" fontId="3" fillId="0" borderId="0" xfId="9" applyFont="1" applyAlignment="1">
      <alignment horizontal="center" vertical="center"/>
    </xf>
    <xf numFmtId="0" fontId="3" fillId="0" borderId="0" xfId="9" applyFont="1" applyAlignment="1">
      <alignment vertical="center"/>
    </xf>
    <xf numFmtId="0" fontId="23" fillId="0" borderId="0" xfId="9" applyFont="1"/>
    <xf numFmtId="0" fontId="24" fillId="0" borderId="0" xfId="9" applyFont="1"/>
    <xf numFmtId="0" fontId="3" fillId="0" borderId="0" xfId="9" applyFont="1" applyAlignment="1">
      <alignment vertical="center" wrapText="1"/>
    </xf>
    <xf numFmtId="0" fontId="19" fillId="0" borderId="0" xfId="9" applyFill="1"/>
    <xf numFmtId="0" fontId="25" fillId="0" borderId="2" xfId="9" applyFont="1" applyBorder="1" applyAlignment="1">
      <alignment horizontal="center" vertical="center" wrapText="1"/>
    </xf>
    <xf numFmtId="170" fontId="19" fillId="0" borderId="0" xfId="9" applyNumberFormat="1"/>
    <xf numFmtId="0" fontId="20" fillId="0" borderId="0" xfId="9" applyFont="1"/>
    <xf numFmtId="0" fontId="19" fillId="0" borderId="0" xfId="9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26" fillId="0" borderId="0" xfId="9" applyFont="1"/>
    <xf numFmtId="169" fontId="15" fillId="0" borderId="0" xfId="6" applyNumberFormat="1" applyFont="1" applyFill="1" applyBorder="1" applyAlignment="1">
      <alignment horizontal="center" vertical="center" wrapText="1"/>
    </xf>
    <xf numFmtId="167" fontId="6" fillId="4" borderId="2" xfId="0" applyNumberFormat="1" applyFont="1" applyFill="1" applyBorder="1" applyAlignment="1" applyProtection="1">
      <alignment horizontal="center" vertical="center"/>
    </xf>
    <xf numFmtId="167" fontId="6" fillId="4" borderId="2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19" fillId="0" borderId="0" xfId="9" applyBorder="1" applyAlignment="1"/>
    <xf numFmtId="0" fontId="19" fillId="0" borderId="0" xfId="9" applyAlignment="1"/>
    <xf numFmtId="0" fontId="19" fillId="0" borderId="0" xfId="9" applyBorder="1" applyAlignment="1">
      <alignment horizontal="center" vertical="center"/>
    </xf>
    <xf numFmtId="0" fontId="19" fillId="0" borderId="0" xfId="9" applyAlignment="1">
      <alignment horizontal="center" vertical="center"/>
    </xf>
    <xf numFmtId="0" fontId="21" fillId="7" borderId="43" xfId="9" applyFont="1" applyFill="1" applyBorder="1" applyAlignment="1">
      <alignment horizontal="center" vertical="center" wrapText="1"/>
    </xf>
    <xf numFmtId="0" fontId="14" fillId="7" borderId="25" xfId="9" applyFont="1" applyFill="1" applyBorder="1" applyAlignment="1">
      <alignment horizontal="center" vertical="center" wrapText="1"/>
    </xf>
    <xf numFmtId="0" fontId="14" fillId="7" borderId="40" xfId="9" applyFont="1" applyFill="1" applyBorder="1" applyAlignment="1">
      <alignment horizontal="center" vertical="center" wrapText="1"/>
    </xf>
    <xf numFmtId="0" fontId="29" fillId="7" borderId="42" xfId="9" applyFont="1" applyFill="1" applyBorder="1" applyAlignment="1">
      <alignment horizontal="center" vertical="center" wrapText="1"/>
    </xf>
    <xf numFmtId="0" fontId="19" fillId="7" borderId="9" xfId="9" applyFill="1" applyBorder="1" applyAlignment="1">
      <alignment horizontal="center" vertical="center"/>
    </xf>
    <xf numFmtId="0" fontId="21" fillId="7" borderId="34" xfId="9" applyFont="1" applyFill="1" applyBorder="1" applyAlignment="1">
      <alignment horizontal="center" vertical="center" wrapText="1"/>
    </xf>
    <xf numFmtId="0" fontId="14" fillId="7" borderId="35" xfId="9" applyFont="1" applyFill="1" applyBorder="1" applyAlignment="1">
      <alignment horizontal="center" vertical="center" wrapText="1"/>
    </xf>
    <xf numFmtId="0" fontId="14" fillId="7" borderId="8" xfId="9" applyFont="1" applyFill="1" applyBorder="1" applyAlignment="1">
      <alignment horizontal="center" vertical="center" wrapText="1"/>
    </xf>
    <xf numFmtId="0" fontId="29" fillId="7" borderId="26" xfId="9" applyFont="1" applyFill="1" applyBorder="1" applyAlignment="1">
      <alignment horizontal="center" vertical="center" wrapText="1"/>
    </xf>
    <xf numFmtId="0" fontId="32" fillId="0" borderId="2" xfId="9" applyFont="1" applyBorder="1" applyAlignment="1">
      <alignment horizontal="center" vertical="center" wrapText="1"/>
    </xf>
    <xf numFmtId="0" fontId="33" fillId="0" borderId="2" xfId="9" applyFont="1" applyFill="1" applyBorder="1" applyAlignment="1">
      <alignment horizontal="center" vertical="center" wrapText="1"/>
    </xf>
    <xf numFmtId="9" fontId="33" fillId="0" borderId="2" xfId="15" applyFont="1" applyFill="1" applyBorder="1" applyAlignment="1">
      <alignment horizontal="center" vertical="center" wrapText="1"/>
    </xf>
    <xf numFmtId="164" fontId="18" fillId="0" borderId="17" xfId="4" applyFont="1" applyBorder="1" applyAlignment="1">
      <alignment horizontal="center" vertical="center" wrapText="1"/>
    </xf>
    <xf numFmtId="169" fontId="18" fillId="0" borderId="10" xfId="6" applyNumberFormat="1" applyFont="1" applyFill="1" applyBorder="1" applyAlignment="1">
      <alignment horizontal="center" vertical="center" wrapText="1"/>
    </xf>
    <xf numFmtId="0" fontId="30" fillId="0" borderId="5" xfId="9" applyFont="1" applyBorder="1" applyAlignment="1">
      <alignment horizontal="justify" vertical="center" wrapText="1"/>
    </xf>
    <xf numFmtId="170" fontId="35" fillId="0" borderId="23" xfId="9" applyNumberFormat="1" applyFont="1" applyFill="1" applyBorder="1" applyAlignment="1">
      <alignment horizontal="center" vertical="center" wrapText="1"/>
    </xf>
    <xf numFmtId="169" fontId="18" fillId="0" borderId="36" xfId="9" applyNumberFormat="1" applyFont="1" applyFill="1" applyBorder="1" applyAlignment="1">
      <alignment horizontal="center" vertical="center" wrapText="1"/>
    </xf>
    <xf numFmtId="0" fontId="18" fillId="0" borderId="10" xfId="9" applyNumberFormat="1" applyFont="1" applyFill="1" applyBorder="1" applyAlignment="1">
      <alignment horizontal="center" vertical="center" wrapText="1"/>
    </xf>
    <xf numFmtId="0" fontId="25" fillId="0" borderId="9" xfId="9" applyFont="1" applyBorder="1" applyAlignment="1">
      <alignment vertical="center" wrapText="1"/>
    </xf>
    <xf numFmtId="0" fontId="36" fillId="0" borderId="2" xfId="9" applyFont="1" applyBorder="1" applyAlignment="1">
      <alignment horizontal="center" vertical="center" wrapText="1"/>
    </xf>
    <xf numFmtId="2" fontId="34" fillId="0" borderId="2" xfId="9" applyNumberFormat="1" applyFont="1" applyBorder="1" applyAlignment="1">
      <alignment horizontal="center" vertical="center" wrapText="1"/>
    </xf>
    <xf numFmtId="169" fontId="34" fillId="0" borderId="2" xfId="5" applyNumberFormat="1" applyFont="1" applyBorder="1" applyAlignment="1">
      <alignment horizontal="center" vertical="center" wrapText="1"/>
    </xf>
    <xf numFmtId="0" fontId="32" fillId="0" borderId="2" xfId="9" applyFont="1" applyBorder="1" applyAlignment="1">
      <alignment horizontal="center" vertical="center"/>
    </xf>
    <xf numFmtId="0" fontId="36" fillId="0" borderId="2" xfId="9" applyFont="1" applyBorder="1" applyAlignment="1">
      <alignment horizontal="center" vertical="center"/>
    </xf>
    <xf numFmtId="169" fontId="34" fillId="0" borderId="10" xfId="9" applyNumberFormat="1" applyFont="1" applyBorder="1" applyAlignment="1">
      <alignment horizontal="center" vertical="center"/>
    </xf>
    <xf numFmtId="169" fontId="33" fillId="7" borderId="10" xfId="9" applyNumberFormat="1" applyFont="1" applyFill="1" applyBorder="1" applyAlignment="1">
      <alignment horizontal="center" vertical="center"/>
    </xf>
    <xf numFmtId="0" fontId="1" fillId="7" borderId="9" xfId="9" applyFont="1" applyFill="1" applyBorder="1" applyAlignment="1">
      <alignment horizontal="center" vertical="center"/>
    </xf>
    <xf numFmtId="0" fontId="39" fillId="0" borderId="5" xfId="9" applyFont="1" applyBorder="1" applyAlignment="1">
      <alignment horizontal="justify" vertical="center" wrapText="1"/>
    </xf>
    <xf numFmtId="164" fontId="25" fillId="0" borderId="17" xfId="4" applyFont="1" applyBorder="1" applyAlignment="1">
      <alignment horizontal="center" vertical="center" wrapText="1"/>
    </xf>
    <xf numFmtId="169" fontId="35" fillId="0" borderId="23" xfId="9" applyNumberFormat="1" applyFont="1" applyBorder="1" applyAlignment="1">
      <alignment horizontal="center" vertical="center"/>
    </xf>
    <xf numFmtId="170" fontId="18" fillId="0" borderId="10" xfId="9" applyNumberFormat="1" applyFont="1" applyFill="1" applyBorder="1" applyAlignment="1">
      <alignment horizontal="center" vertical="center" wrapText="1"/>
    </xf>
    <xf numFmtId="169" fontId="35" fillId="7" borderId="23" xfId="9" applyNumberFormat="1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right" vertical="center" wrapText="1"/>
    </xf>
    <xf numFmtId="0" fontId="6" fillId="10" borderId="21" xfId="0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0" fontId="0" fillId="0" borderId="2" xfId="0" applyNumberFormat="1" applyBorder="1" applyAlignment="1">
      <alignment horizontal="center" vertical="center"/>
    </xf>
    <xf numFmtId="170" fontId="0" fillId="0" borderId="10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70" fontId="0" fillId="0" borderId="2" xfId="0" applyNumberFormat="1" applyFont="1" applyBorder="1" applyAlignment="1">
      <alignment horizontal="center" vertical="center" wrapText="1"/>
    </xf>
    <xf numFmtId="170" fontId="0" fillId="0" borderId="10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0" fontId="6" fillId="0" borderId="2" xfId="0" applyNumberFormat="1" applyFont="1" applyBorder="1" applyAlignment="1">
      <alignment horizontal="center" vertical="center"/>
    </xf>
    <xf numFmtId="170" fontId="6" fillId="0" borderId="1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0" fillId="0" borderId="5" xfId="9" applyFont="1" applyBorder="1" applyAlignment="1">
      <alignment horizontal="left" vertical="center" wrapText="1"/>
    </xf>
    <xf numFmtId="0" fontId="39" fillId="0" borderId="0" xfId="9" applyFont="1"/>
    <xf numFmtId="0" fontId="21" fillId="7" borderId="45" xfId="9" applyFont="1" applyFill="1" applyBorder="1" applyAlignment="1">
      <alignment horizontal="center" vertical="center" wrapText="1"/>
    </xf>
    <xf numFmtId="0" fontId="38" fillId="7" borderId="43" xfId="9" applyFont="1" applyFill="1" applyBorder="1" applyAlignment="1">
      <alignment horizontal="center" vertical="center" wrapText="1"/>
    </xf>
    <xf numFmtId="0" fontId="38" fillId="7" borderId="6" xfId="9" applyFont="1" applyFill="1" applyBorder="1" applyAlignment="1">
      <alignment horizontal="center" vertical="center" wrapText="1"/>
    </xf>
    <xf numFmtId="0" fontId="38" fillId="3" borderId="6" xfId="9" applyFont="1" applyFill="1" applyBorder="1" applyAlignment="1">
      <alignment horizontal="center" vertical="center" wrapText="1"/>
    </xf>
    <xf numFmtId="0" fontId="38" fillId="3" borderId="36" xfId="9" applyFont="1" applyFill="1" applyBorder="1" applyAlignment="1">
      <alignment horizontal="center" vertical="center" wrapText="1"/>
    </xf>
    <xf numFmtId="0" fontId="21" fillId="7" borderId="46" xfId="9" applyFont="1" applyFill="1" applyBorder="1" applyAlignment="1">
      <alignment horizontal="center" vertical="center" wrapText="1"/>
    </xf>
    <xf numFmtId="0" fontId="25" fillId="0" borderId="34" xfId="9" applyFont="1" applyBorder="1" applyAlignment="1">
      <alignment vertical="center" wrapText="1"/>
    </xf>
    <xf numFmtId="0" fontId="32" fillId="0" borderId="8" xfId="9" applyFont="1" applyBorder="1" applyAlignment="1">
      <alignment horizontal="center" vertical="center"/>
    </xf>
    <xf numFmtId="0" fontId="36" fillId="0" borderId="8" xfId="9" applyFont="1" applyBorder="1" applyAlignment="1">
      <alignment horizontal="center" vertical="center"/>
    </xf>
    <xf numFmtId="2" fontId="34" fillId="0" borderId="8" xfId="9" applyNumberFormat="1" applyFont="1" applyBorder="1" applyAlignment="1">
      <alignment horizontal="center" vertical="center" wrapText="1"/>
    </xf>
    <xf numFmtId="169" fontId="34" fillId="0" borderId="8" xfId="5" applyNumberFormat="1" applyFont="1" applyBorder="1" applyAlignment="1">
      <alignment horizontal="center" vertical="center" wrapText="1"/>
    </xf>
    <xf numFmtId="0" fontId="19" fillId="7" borderId="29" xfId="9" applyFill="1" applyBorder="1" applyAlignment="1">
      <alignment horizontal="center" vertical="center"/>
    </xf>
    <xf numFmtId="0" fontId="19" fillId="7" borderId="19" xfId="9" applyFill="1" applyBorder="1" applyAlignment="1">
      <alignment horizontal="center" vertical="center"/>
    </xf>
    <xf numFmtId="0" fontId="19" fillId="7" borderId="49" xfId="9" applyFill="1" applyBorder="1" applyAlignment="1">
      <alignment horizontal="center" vertical="center"/>
    </xf>
    <xf numFmtId="167" fontId="6" fillId="4" borderId="2" xfId="0" applyNumberFormat="1" applyFont="1" applyFill="1" applyBorder="1" applyAlignment="1" applyProtection="1">
      <alignment horizontal="center" vertical="center"/>
    </xf>
    <xf numFmtId="167" fontId="6" fillId="4" borderId="7" xfId="0" applyNumberFormat="1" applyFont="1" applyFill="1" applyBorder="1" applyAlignment="1" applyProtection="1">
      <alignment horizontal="center" vertical="center"/>
    </xf>
    <xf numFmtId="167" fontId="6" fillId="4" borderId="11" xfId="0" applyNumberFormat="1" applyFont="1" applyFill="1" applyBorder="1" applyAlignment="1" applyProtection="1">
      <alignment horizontal="center" vertical="center"/>
    </xf>
    <xf numFmtId="167" fontId="6" fillId="4" borderId="5" xfId="0" applyNumberFormat="1" applyFont="1" applyFill="1" applyBorder="1" applyAlignment="1" applyProtection="1">
      <alignment horizontal="center" vertical="center"/>
    </xf>
    <xf numFmtId="2" fontId="6" fillId="4" borderId="7" xfId="0" applyNumberFormat="1" applyFont="1" applyFill="1" applyBorder="1" applyAlignment="1" applyProtection="1">
      <alignment horizontal="center" vertical="center"/>
    </xf>
    <xf numFmtId="2" fontId="6" fillId="4" borderId="5" xfId="0" applyNumberFormat="1" applyFont="1" applyFill="1" applyBorder="1" applyAlignment="1" applyProtection="1">
      <alignment horizontal="center" vertical="center"/>
    </xf>
    <xf numFmtId="2" fontId="27" fillId="2" borderId="2" xfId="0" applyNumberFormat="1" applyFont="1" applyFill="1" applyBorder="1" applyAlignment="1" applyProtection="1">
      <alignment horizontal="center" vertical="center"/>
    </xf>
    <xf numFmtId="2" fontId="6" fillId="4" borderId="2" xfId="0" applyNumberFormat="1" applyFont="1" applyFill="1" applyBorder="1" applyAlignment="1" applyProtection="1">
      <alignment horizontal="center" vertical="center"/>
    </xf>
    <xf numFmtId="0" fontId="6" fillId="5" borderId="7" xfId="0" applyFont="1" applyFill="1" applyBorder="1" applyAlignment="1" applyProtection="1">
      <alignment horizontal="center" vertical="top" wrapText="1"/>
    </xf>
    <xf numFmtId="0" fontId="6" fillId="5" borderId="5" xfId="0" applyFont="1" applyFill="1" applyBorder="1" applyAlignment="1" applyProtection="1">
      <alignment horizontal="center" vertical="top" wrapText="1"/>
    </xf>
    <xf numFmtId="0" fontId="6" fillId="2" borderId="0" xfId="0" applyFont="1" applyFill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left" vertical="top" wrapText="1"/>
    </xf>
    <xf numFmtId="167" fontId="0" fillId="2" borderId="5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4" fontId="0" fillId="2" borderId="2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top" wrapText="1"/>
    </xf>
    <xf numFmtId="2" fontId="22" fillId="4" borderId="2" xfId="0" applyNumberFormat="1" applyFont="1" applyFill="1" applyBorder="1" applyAlignment="1" applyProtection="1">
      <alignment horizontal="center" vertical="center"/>
    </xf>
    <xf numFmtId="2" fontId="0" fillId="2" borderId="2" xfId="0" applyNumberFormat="1" applyFont="1" applyFill="1" applyBorder="1" applyAlignment="1" applyProtection="1">
      <alignment horizontal="center" vertical="center"/>
    </xf>
    <xf numFmtId="2" fontId="0" fillId="2" borderId="7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167" fontId="6" fillId="4" borderId="2" xfId="0" applyNumberFormat="1" applyFont="1" applyFill="1" applyBorder="1" applyAlignment="1" applyProtection="1">
      <alignment horizontal="center" vertical="top" wrapText="1"/>
    </xf>
    <xf numFmtId="167" fontId="6" fillId="0" borderId="7" xfId="0" applyNumberFormat="1" applyFont="1" applyFill="1" applyBorder="1" applyAlignment="1" applyProtection="1">
      <alignment horizontal="left" vertical="center" wrapText="1"/>
    </xf>
    <xf numFmtId="167" fontId="6" fillId="0" borderId="11" xfId="0" applyNumberFormat="1" applyFont="1" applyFill="1" applyBorder="1" applyAlignment="1" applyProtection="1">
      <alignment horizontal="left" vertical="center" wrapText="1"/>
    </xf>
    <xf numFmtId="167" fontId="6" fillId="0" borderId="5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</xf>
    <xf numFmtId="167" fontId="6" fillId="5" borderId="2" xfId="0" applyNumberFormat="1" applyFont="1" applyFill="1" applyBorder="1" applyAlignment="1" applyProtection="1">
      <alignment horizontal="center" vertical="top" wrapText="1"/>
    </xf>
    <xf numFmtId="167" fontId="0" fillId="2" borderId="2" xfId="0" applyNumberFormat="1" applyFont="1" applyFill="1" applyBorder="1" applyAlignment="1" applyProtection="1">
      <alignment horizontal="left" vertical="top" wrapText="1"/>
    </xf>
    <xf numFmtId="167" fontId="6" fillId="4" borderId="2" xfId="0" applyNumberFormat="1" applyFont="1" applyFill="1" applyBorder="1" applyAlignment="1" applyProtection="1">
      <alignment horizontal="center" vertical="center" wrapText="1"/>
    </xf>
    <xf numFmtId="167" fontId="6" fillId="4" borderId="7" xfId="0" applyNumberFormat="1" applyFont="1" applyFill="1" applyBorder="1" applyAlignment="1" applyProtection="1">
      <alignment horizontal="center" vertical="top" wrapText="1"/>
    </xf>
    <xf numFmtId="167" fontId="6" fillId="4" borderId="5" xfId="0" applyNumberFormat="1" applyFont="1" applyFill="1" applyBorder="1" applyAlignment="1" applyProtection="1">
      <alignment horizontal="center" vertical="top" wrapText="1"/>
    </xf>
    <xf numFmtId="2" fontId="0" fillId="2" borderId="13" xfId="0" applyNumberFormat="1" applyFont="1" applyFill="1" applyBorder="1" applyAlignment="1" applyProtection="1">
      <alignment horizontal="center" vertical="center"/>
    </xf>
    <xf numFmtId="167" fontId="0" fillId="0" borderId="8" xfId="0" applyNumberFormat="1" applyFont="1" applyFill="1" applyBorder="1" applyAlignment="1" applyProtection="1">
      <alignment horizontal="left" vertical="top" wrapText="1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 wrapText="1"/>
    </xf>
    <xf numFmtId="2" fontId="0" fillId="0" borderId="7" xfId="0" applyNumberFormat="1" applyFont="1" applyFill="1" applyBorder="1" applyAlignment="1" applyProtection="1">
      <alignment horizontal="center" vertical="center"/>
    </xf>
    <xf numFmtId="2" fontId="0" fillId="0" borderId="5" xfId="0" applyNumberFormat="1" applyFont="1" applyFill="1" applyBorder="1" applyAlignment="1" applyProtection="1">
      <alignment horizontal="center" vertical="center"/>
    </xf>
    <xf numFmtId="167" fontId="6" fillId="2" borderId="0" xfId="0" applyNumberFormat="1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left" vertical="center"/>
    </xf>
    <xf numFmtId="0" fontId="0" fillId="2" borderId="11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center" vertical="center"/>
    </xf>
    <xf numFmtId="167" fontId="0" fillId="2" borderId="7" xfId="0" applyNumberFormat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0" fillId="8" borderId="2" xfId="0" applyFont="1" applyFill="1" applyBorder="1" applyAlignment="1" applyProtection="1">
      <alignment horizontal="left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vertical="center"/>
      <protection locked="0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2" borderId="2" xfId="0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/>
      <protection locked="0"/>
    </xf>
    <xf numFmtId="2" fontId="6" fillId="4" borderId="2" xfId="0" applyNumberFormat="1" applyFont="1" applyFill="1" applyBorder="1" applyAlignment="1" applyProtection="1">
      <alignment horizontal="center" vertical="top" wrapText="1"/>
    </xf>
    <xf numFmtId="2" fontId="0" fillId="0" borderId="2" xfId="0" applyNumberFormat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8" borderId="2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166" fontId="0" fillId="0" borderId="2" xfId="0" applyNumberFormat="1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165" fontId="7" fillId="9" borderId="2" xfId="23" applyFont="1" applyFill="1" applyBorder="1" applyAlignment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4" fontId="6" fillId="2" borderId="2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167" fontId="6" fillId="2" borderId="0" xfId="0" applyNumberFormat="1" applyFont="1" applyFill="1" applyAlignment="1" applyProtection="1">
      <alignment horizontal="center" vertical="center"/>
    </xf>
    <xf numFmtId="167" fontId="6" fillId="4" borderId="11" xfId="0" applyNumberFormat="1" applyFont="1" applyFill="1" applyBorder="1" applyAlignment="1" applyProtection="1">
      <alignment horizontal="center" vertical="top" wrapText="1"/>
    </xf>
    <xf numFmtId="170" fontId="35" fillId="6" borderId="2" xfId="0" applyNumberFormat="1" applyFont="1" applyFill="1" applyBorder="1" applyAlignment="1">
      <alignment horizontal="center" vertical="center"/>
    </xf>
    <xf numFmtId="170" fontId="35" fillId="6" borderId="10" xfId="0" applyNumberFormat="1" applyFont="1" applyFill="1" applyBorder="1" applyAlignment="1">
      <alignment horizontal="center" vertical="center"/>
    </xf>
    <xf numFmtId="170" fontId="35" fillId="6" borderId="22" xfId="0" applyNumberFormat="1" applyFont="1" applyFill="1" applyBorder="1" applyAlignment="1">
      <alignment horizontal="center" vertical="center" wrapText="1"/>
    </xf>
    <xf numFmtId="0" fontId="35" fillId="6" borderId="22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27" xfId="0" applyFont="1" applyFill="1" applyBorder="1" applyAlignment="1">
      <alignment horizontal="center"/>
    </xf>
    <xf numFmtId="0" fontId="6" fillId="10" borderId="28" xfId="0" applyFont="1" applyFill="1" applyBorder="1" applyAlignment="1">
      <alignment horizontal="center"/>
    </xf>
    <xf numFmtId="0" fontId="6" fillId="10" borderId="32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3" xfId="0" applyBorder="1" applyAlignment="1">
      <alignment horizontal="center"/>
    </xf>
    <xf numFmtId="0" fontId="38" fillId="3" borderId="44" xfId="9" applyFont="1" applyFill="1" applyBorder="1" applyAlignment="1">
      <alignment horizontal="right" vertical="center"/>
    </xf>
    <xf numFmtId="0" fontId="37" fillId="3" borderId="47" xfId="9" applyFont="1" applyFill="1" applyBorder="1" applyAlignment="1">
      <alignment horizontal="center" vertical="center"/>
    </xf>
    <xf numFmtId="0" fontId="37" fillId="3" borderId="48" xfId="9" applyFont="1" applyFill="1" applyBorder="1" applyAlignment="1">
      <alignment horizontal="center" vertical="center"/>
    </xf>
    <xf numFmtId="0" fontId="40" fillId="3" borderId="11" xfId="9" applyFont="1" applyFill="1" applyBorder="1" applyAlignment="1">
      <alignment horizontal="right" vertical="center"/>
    </xf>
    <xf numFmtId="0" fontId="40" fillId="3" borderId="5" xfId="9" applyFont="1" applyFill="1" applyBorder="1" applyAlignment="1">
      <alignment horizontal="right" vertical="center"/>
    </xf>
    <xf numFmtId="0" fontId="26" fillId="7" borderId="9" xfId="9" applyFont="1" applyFill="1" applyBorder="1" applyAlignment="1">
      <alignment horizontal="right" vertical="center" wrapText="1"/>
    </xf>
    <xf numFmtId="0" fontId="26" fillId="7" borderId="2" xfId="9" applyFont="1" applyFill="1" applyBorder="1" applyAlignment="1">
      <alignment horizontal="right" vertical="center" wrapText="1"/>
    </xf>
    <xf numFmtId="0" fontId="31" fillId="7" borderId="21" xfId="9" applyFont="1" applyFill="1" applyBorder="1" applyAlignment="1">
      <alignment horizontal="right" vertical="center" wrapText="1"/>
    </xf>
    <xf numFmtId="0" fontId="31" fillId="7" borderId="22" xfId="9" applyFont="1" applyFill="1" applyBorder="1" applyAlignment="1">
      <alignment horizontal="right" vertical="center" wrapText="1"/>
    </xf>
    <xf numFmtId="0" fontId="17" fillId="7" borderId="37" xfId="9" applyFont="1" applyFill="1" applyBorder="1" applyAlignment="1">
      <alignment horizontal="center" vertical="center"/>
    </xf>
    <xf numFmtId="0" fontId="17" fillId="7" borderId="38" xfId="9" applyFont="1" applyFill="1" applyBorder="1" applyAlignment="1">
      <alignment horizontal="center" vertical="center"/>
    </xf>
    <xf numFmtId="0" fontId="17" fillId="7" borderId="39" xfId="9" applyFont="1" applyFill="1" applyBorder="1" applyAlignment="1">
      <alignment horizontal="center" vertical="center"/>
    </xf>
    <xf numFmtId="0" fontId="28" fillId="7" borderId="19" xfId="9" applyFont="1" applyFill="1" applyBorder="1" applyAlignment="1">
      <alignment horizontal="center" vertical="center" wrapText="1"/>
    </xf>
    <xf numFmtId="0" fontId="28" fillId="7" borderId="0" xfId="9" applyFont="1" applyFill="1" applyBorder="1" applyAlignment="1">
      <alignment horizontal="center" vertical="center" wrapText="1"/>
    </xf>
    <xf numFmtId="0" fontId="28" fillId="7" borderId="20" xfId="9" applyFont="1" applyFill="1" applyBorder="1" applyAlignment="1">
      <alignment horizontal="center" vertical="center" wrapText="1"/>
    </xf>
    <xf numFmtId="0" fontId="26" fillId="7" borderId="15" xfId="9" applyFont="1" applyFill="1" applyBorder="1" applyAlignment="1">
      <alignment horizontal="right" vertical="center" wrapText="1"/>
    </xf>
    <xf numFmtId="0" fontId="26" fillId="7" borderId="11" xfId="9" applyFont="1" applyFill="1" applyBorder="1" applyAlignment="1">
      <alignment horizontal="right" vertical="center" wrapText="1"/>
    </xf>
    <xf numFmtId="0" fontId="26" fillId="7" borderId="5" xfId="9" applyFont="1" applyFill="1" applyBorder="1" applyAlignment="1">
      <alignment horizontal="right" vertical="center" wrapText="1"/>
    </xf>
    <xf numFmtId="0" fontId="31" fillId="7" borderId="29" xfId="9" applyFont="1" applyFill="1" applyBorder="1" applyAlignment="1">
      <alignment horizontal="right" vertical="center" wrapText="1"/>
    </xf>
    <xf numFmtId="0" fontId="31" fillId="7" borderId="30" xfId="9" applyFont="1" applyFill="1" applyBorder="1" applyAlignment="1">
      <alignment horizontal="right" vertical="center" wrapText="1"/>
    </xf>
    <xf numFmtId="0" fontId="31" fillId="7" borderId="31" xfId="9" applyFont="1" applyFill="1" applyBorder="1" applyAlignment="1">
      <alignment horizontal="right" vertical="center" wrapText="1"/>
    </xf>
    <xf numFmtId="0" fontId="28" fillId="7" borderId="18" xfId="9" applyFont="1" applyFill="1" applyBorder="1" applyAlignment="1">
      <alignment horizontal="center" vertical="center" wrapText="1"/>
    </xf>
    <xf numFmtId="0" fontId="28" fillId="7" borderId="12" xfId="9" applyFont="1" applyFill="1" applyBorder="1" applyAlignment="1">
      <alignment horizontal="center" vertical="center" wrapText="1"/>
    </xf>
    <xf numFmtId="0" fontId="28" fillId="7" borderId="33" xfId="9" applyFont="1" applyFill="1" applyBorder="1" applyAlignment="1">
      <alignment horizontal="center" vertical="center" wrapText="1"/>
    </xf>
    <xf numFmtId="0" fontId="19" fillId="9" borderId="15" xfId="9" applyFill="1" applyBorder="1" applyAlignment="1">
      <alignment horizontal="center"/>
    </xf>
    <xf numFmtId="0" fontId="19" fillId="9" borderId="11" xfId="9" applyFill="1" applyBorder="1" applyAlignment="1">
      <alignment horizontal="center"/>
    </xf>
    <xf numFmtId="0" fontId="19" fillId="9" borderId="16" xfId="9" applyFill="1" applyBorder="1" applyAlignment="1">
      <alignment horizontal="center"/>
    </xf>
    <xf numFmtId="0" fontId="14" fillId="7" borderId="24" xfId="9" applyFont="1" applyFill="1" applyBorder="1" applyAlignment="1">
      <alignment horizontal="center" vertical="center" wrapText="1"/>
    </xf>
    <xf numFmtId="0" fontId="14" fillId="7" borderId="14" xfId="9" applyFont="1" applyFill="1" applyBorder="1" applyAlignment="1">
      <alignment horizontal="center" vertical="center" wrapText="1"/>
    </xf>
    <xf numFmtId="0" fontId="14" fillId="7" borderId="41" xfId="9" applyFont="1" applyFill="1" applyBorder="1" applyAlignment="1">
      <alignment horizontal="center" vertical="center" wrapText="1"/>
    </xf>
  </cellXfs>
  <cellStyles count="24">
    <cellStyle name="Moeda 2" xfId="1"/>
    <cellStyle name="Moeda 2 2" xfId="2"/>
    <cellStyle name="Moeda 3" xfId="3"/>
    <cellStyle name="Moeda 4" xfId="4"/>
    <cellStyle name="Moeda 4 2" xfId="5"/>
    <cellStyle name="Moeda 5" xfId="6"/>
    <cellStyle name="Normal" xfId="0" builtinId="0"/>
    <cellStyle name="Normal 2" xfId="7"/>
    <cellStyle name="Normal 3" xfId="8"/>
    <cellStyle name="Normal 4" xfId="9"/>
    <cellStyle name="Porcentagem" xfId="10" builtinId="5"/>
    <cellStyle name="Porcentagem 2" xfId="11"/>
    <cellStyle name="Porcentagem 2 2" xfId="12"/>
    <cellStyle name="Porcentagem 3" xfId="13"/>
    <cellStyle name="Porcentagem 3 2" xfId="14"/>
    <cellStyle name="Porcentagem 4" xfId="15"/>
    <cellStyle name="Separador de milhares 2" xfId="16"/>
    <cellStyle name="Separador de milhares 2 2" xfId="17"/>
    <cellStyle name="Separador de milhares 3" xfId="18"/>
    <cellStyle name="Separador de milhares 3 2" xfId="19"/>
    <cellStyle name="TableStyleLight1" xfId="20"/>
    <cellStyle name="Título 1 1" xfId="21"/>
    <cellStyle name="Título 1 1 1" xfId="22"/>
    <cellStyle name="Vírgula" xfId="2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44"/>
  <sheetViews>
    <sheetView showGridLines="0" topLeftCell="B1" zoomScale="110" zoomScaleNormal="110" workbookViewId="0">
      <selection activeCell="N34" sqref="N34"/>
    </sheetView>
  </sheetViews>
  <sheetFormatPr defaultRowHeight="12.75"/>
  <cols>
    <col min="1" max="1" width="0.85546875" hidden="1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204" t="s">
        <v>91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2:12" ht="12.75" customHeight="1">
      <c r="B3" s="212" t="s">
        <v>93</v>
      </c>
      <c r="C3" s="212"/>
      <c r="D3" s="212"/>
      <c r="E3" s="212"/>
      <c r="F3" s="212"/>
      <c r="G3" s="205" t="s">
        <v>205</v>
      </c>
      <c r="H3" s="205"/>
      <c r="I3" s="205"/>
      <c r="J3" s="205"/>
      <c r="K3" s="205"/>
      <c r="L3" s="206"/>
    </row>
    <row r="4" spans="2:12" ht="12.75" customHeight="1">
      <c r="B4" s="212" t="s">
        <v>94</v>
      </c>
      <c r="C4" s="212"/>
      <c r="D4" s="212"/>
      <c r="E4" s="212"/>
      <c r="F4" s="212"/>
      <c r="G4" s="205"/>
      <c r="H4" s="205"/>
      <c r="I4" s="205"/>
      <c r="J4" s="205"/>
      <c r="K4" s="205"/>
      <c r="L4" s="206"/>
    </row>
    <row r="5" spans="2:12" ht="12.75" customHeight="1">
      <c r="B5" s="212" t="s">
        <v>95</v>
      </c>
      <c r="C5" s="212"/>
      <c r="D5" s="212"/>
      <c r="E5" s="212"/>
      <c r="F5" s="212"/>
      <c r="G5" s="218"/>
      <c r="H5" s="205"/>
      <c r="I5" s="206"/>
      <c r="J5" s="45" t="s">
        <v>96</v>
      </c>
      <c r="K5" s="207"/>
      <c r="L5" s="209"/>
    </row>
    <row r="6" spans="2:12" ht="12.75" customHeight="1">
      <c r="B6" s="217" t="s">
        <v>92</v>
      </c>
      <c r="C6" s="217"/>
      <c r="D6" s="217"/>
      <c r="E6" s="217"/>
      <c r="F6" s="217"/>
      <c r="G6" s="205" t="s">
        <v>161</v>
      </c>
      <c r="H6" s="205"/>
      <c r="I6" s="205"/>
      <c r="J6" s="205"/>
      <c r="K6" s="205"/>
      <c r="L6" s="206"/>
    </row>
    <row r="7" spans="2:12">
      <c r="B7" s="18"/>
      <c r="C7" s="4"/>
      <c r="D7" s="2"/>
      <c r="E7" s="2"/>
      <c r="F7" s="2"/>
      <c r="G7" s="19"/>
      <c r="H7" s="18"/>
      <c r="I7" s="18"/>
      <c r="J7" s="18"/>
      <c r="K7" s="18"/>
      <c r="L7" s="18"/>
    </row>
    <row r="8" spans="2:12">
      <c r="B8" s="204" t="s">
        <v>17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2:12">
      <c r="B9" s="29" t="s">
        <v>98</v>
      </c>
      <c r="C9" s="210" t="s">
        <v>18</v>
      </c>
      <c r="D9" s="210"/>
      <c r="E9" s="210"/>
      <c r="F9" s="210"/>
      <c r="G9" s="210"/>
      <c r="H9" s="210"/>
      <c r="I9" s="210"/>
      <c r="J9" s="207" t="s">
        <v>106</v>
      </c>
      <c r="K9" s="208"/>
      <c r="L9" s="209"/>
    </row>
    <row r="10" spans="2:12">
      <c r="B10" s="29" t="s">
        <v>98</v>
      </c>
      <c r="C10" s="210" t="s">
        <v>19</v>
      </c>
      <c r="D10" s="210"/>
      <c r="E10" s="210"/>
      <c r="F10" s="210"/>
      <c r="G10" s="210"/>
      <c r="H10" s="210"/>
      <c r="I10" s="210"/>
      <c r="J10" s="211">
        <v>2022</v>
      </c>
      <c r="K10" s="211"/>
      <c r="L10" s="211"/>
    </row>
    <row r="11" spans="2:12">
      <c r="B11" s="29" t="s">
        <v>98</v>
      </c>
      <c r="C11" s="210" t="s">
        <v>97</v>
      </c>
      <c r="D11" s="210"/>
      <c r="E11" s="210"/>
      <c r="F11" s="210"/>
      <c r="G11" s="210"/>
      <c r="H11" s="210"/>
      <c r="I11" s="210"/>
      <c r="J11" s="211">
        <v>12</v>
      </c>
      <c r="K11" s="211"/>
      <c r="L11" s="211"/>
    </row>
    <row r="12" spans="2:12">
      <c r="B12" s="29" t="s">
        <v>98</v>
      </c>
      <c r="C12" s="210" t="s">
        <v>74</v>
      </c>
      <c r="D12" s="210"/>
      <c r="E12" s="210"/>
      <c r="F12" s="210"/>
      <c r="G12" s="210"/>
      <c r="H12" s="210"/>
      <c r="I12" s="210"/>
      <c r="J12" s="213" t="s">
        <v>206</v>
      </c>
      <c r="K12" s="214"/>
      <c r="L12" s="214"/>
    </row>
    <row r="13" spans="2:12">
      <c r="B13" s="18"/>
      <c r="C13" s="1"/>
      <c r="D13" s="2"/>
      <c r="E13" s="2"/>
      <c r="F13" s="2"/>
      <c r="G13" s="19"/>
      <c r="H13" s="18"/>
      <c r="I13" s="18"/>
      <c r="J13" s="18"/>
      <c r="K13" s="18"/>
      <c r="L13" s="18"/>
    </row>
    <row r="15" spans="2:12" ht="5.25" customHeight="1">
      <c r="B15" s="18"/>
      <c r="C15" s="18"/>
      <c r="D15" s="18"/>
      <c r="E15" s="18"/>
      <c r="F15" s="18"/>
      <c r="G15" s="19"/>
      <c r="H15" s="18"/>
      <c r="I15" s="18"/>
      <c r="J15" s="18"/>
      <c r="K15" s="18"/>
      <c r="L15" s="18"/>
    </row>
    <row r="16" spans="2:12">
      <c r="B16" s="204" t="s">
        <v>99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2:12">
      <c r="B17" s="30">
        <v>1</v>
      </c>
      <c r="C17" s="210" t="s">
        <v>69</v>
      </c>
      <c r="D17" s="210"/>
      <c r="E17" s="210"/>
      <c r="F17" s="210"/>
      <c r="G17" s="210"/>
      <c r="H17" s="210"/>
      <c r="I17" s="210"/>
      <c r="J17" s="216" t="s">
        <v>124</v>
      </c>
      <c r="K17" s="216"/>
      <c r="L17" s="216"/>
    </row>
    <row r="18" spans="2:12">
      <c r="B18" s="30">
        <v>2</v>
      </c>
      <c r="C18" s="210" t="s">
        <v>90</v>
      </c>
      <c r="D18" s="210"/>
      <c r="E18" s="210"/>
      <c r="F18" s="210"/>
      <c r="G18" s="210"/>
      <c r="H18" s="210"/>
      <c r="I18" s="210"/>
      <c r="J18" s="216" t="s">
        <v>105</v>
      </c>
      <c r="K18" s="216"/>
      <c r="L18" s="216"/>
    </row>
    <row r="19" spans="2:12">
      <c r="B19" s="30">
        <v>3</v>
      </c>
      <c r="C19" s="210" t="s">
        <v>20</v>
      </c>
      <c r="D19" s="210"/>
      <c r="E19" s="210"/>
      <c r="F19" s="210"/>
      <c r="G19" s="210"/>
      <c r="H19" s="210"/>
      <c r="I19" s="210"/>
      <c r="J19" s="213" t="s">
        <v>125</v>
      </c>
      <c r="K19" s="213"/>
      <c r="L19" s="213"/>
    </row>
    <row r="20" spans="2:12">
      <c r="B20" s="30">
        <v>4</v>
      </c>
      <c r="C20" s="210" t="s">
        <v>1</v>
      </c>
      <c r="D20" s="210"/>
      <c r="E20" s="210"/>
      <c r="F20" s="210"/>
      <c r="G20" s="210"/>
      <c r="H20" s="210"/>
      <c r="I20" s="210"/>
      <c r="J20" s="193">
        <v>3303.28</v>
      </c>
      <c r="K20" s="193"/>
      <c r="L20" s="193"/>
    </row>
    <row r="21" spans="2:12">
      <c r="B21" s="30">
        <v>5</v>
      </c>
      <c r="C21" s="210" t="s">
        <v>21</v>
      </c>
      <c r="D21" s="210"/>
      <c r="E21" s="210"/>
      <c r="F21" s="210"/>
      <c r="G21" s="210"/>
      <c r="H21" s="210"/>
      <c r="I21" s="210"/>
      <c r="J21" s="213" t="s">
        <v>126</v>
      </c>
      <c r="K21" s="213"/>
      <c r="L21" s="213"/>
    </row>
    <row r="22" spans="2:12">
      <c r="B22" s="30">
        <v>6</v>
      </c>
      <c r="C22" s="210" t="s">
        <v>22</v>
      </c>
      <c r="D22" s="210"/>
      <c r="E22" s="210"/>
      <c r="F22" s="210"/>
      <c r="G22" s="210"/>
      <c r="H22" s="210"/>
      <c r="I22" s="210"/>
      <c r="J22" s="222" t="s">
        <v>107</v>
      </c>
      <c r="K22" s="222"/>
      <c r="L22" s="222"/>
    </row>
    <row r="23" spans="2:12">
      <c r="B23" s="30">
        <v>7</v>
      </c>
      <c r="C23" s="210" t="s">
        <v>0</v>
      </c>
      <c r="D23" s="210"/>
      <c r="E23" s="210"/>
      <c r="F23" s="210"/>
      <c r="G23" s="210"/>
      <c r="H23" s="210"/>
      <c r="I23" s="210"/>
      <c r="J23" s="223">
        <v>12</v>
      </c>
      <c r="K23" s="223"/>
      <c r="L23" s="223"/>
    </row>
    <row r="24" spans="2:12">
      <c r="B24" s="30">
        <v>8</v>
      </c>
      <c r="C24" s="210" t="s">
        <v>71</v>
      </c>
      <c r="D24" s="210"/>
      <c r="E24" s="210"/>
      <c r="F24" s="210"/>
      <c r="G24" s="210"/>
      <c r="H24" s="210"/>
      <c r="I24" s="210"/>
      <c r="J24" s="224">
        <v>5.5</v>
      </c>
      <c r="K24" s="224"/>
      <c r="L24" s="224"/>
    </row>
    <row r="25" spans="2:12">
      <c r="B25" s="30">
        <v>9</v>
      </c>
      <c r="C25" s="210" t="s">
        <v>89</v>
      </c>
      <c r="D25" s="210"/>
      <c r="E25" s="210"/>
      <c r="F25" s="210"/>
      <c r="G25" s="210"/>
      <c r="H25" s="210"/>
      <c r="I25" s="210"/>
      <c r="J25" s="224">
        <v>41.23</v>
      </c>
      <c r="K25" s="224"/>
      <c r="L25" s="224"/>
    </row>
    <row r="26" spans="2:12" ht="12" customHeight="1">
      <c r="B26" s="18"/>
      <c r="C26" s="18"/>
      <c r="D26" s="20"/>
      <c r="E26" s="20"/>
      <c r="F26" s="20"/>
      <c r="G26" s="19"/>
      <c r="H26" s="18"/>
      <c r="I26" s="18"/>
      <c r="J26" s="18"/>
      <c r="K26" s="18"/>
      <c r="L26" s="18"/>
    </row>
    <row r="27" spans="2:12">
      <c r="B27" s="215" t="s">
        <v>100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220" t="s">
        <v>30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0" spans="2:12">
      <c r="B30" s="37">
        <v>1</v>
      </c>
      <c r="C30" s="201" t="s">
        <v>2</v>
      </c>
      <c r="D30" s="230"/>
      <c r="E30" s="230"/>
      <c r="F30" s="230"/>
      <c r="G30" s="230"/>
      <c r="H30" s="230"/>
      <c r="I30" s="182"/>
      <c r="J30" s="221" t="s">
        <v>31</v>
      </c>
      <c r="K30" s="221"/>
      <c r="L30" s="221"/>
    </row>
    <row r="31" spans="2:12">
      <c r="B31" s="30" t="s">
        <v>23</v>
      </c>
      <c r="C31" s="199" t="s">
        <v>32</v>
      </c>
      <c r="D31" s="199"/>
      <c r="E31" s="199"/>
      <c r="F31" s="199"/>
      <c r="G31" s="199"/>
      <c r="H31" s="199"/>
      <c r="I31" s="199"/>
      <c r="J31" s="192">
        <f>$J$20</f>
        <v>3303.28</v>
      </c>
      <c r="K31" s="226"/>
      <c r="L31" s="226"/>
    </row>
    <row r="32" spans="2:12">
      <c r="B32" s="31" t="s">
        <v>24</v>
      </c>
      <c r="C32" s="199" t="s">
        <v>33</v>
      </c>
      <c r="D32" s="199"/>
      <c r="E32" s="199"/>
      <c r="F32" s="199"/>
      <c r="G32" s="199"/>
      <c r="H32" s="199"/>
      <c r="I32" s="199"/>
      <c r="J32" s="154">
        <f>$J$31*30%</f>
        <v>990.98400000000004</v>
      </c>
      <c r="K32" s="154"/>
      <c r="L32" s="154"/>
    </row>
    <row r="33" spans="2:12">
      <c r="B33" s="30" t="s">
        <v>25</v>
      </c>
      <c r="C33" s="199" t="s">
        <v>34</v>
      </c>
      <c r="D33" s="199"/>
      <c r="E33" s="199"/>
      <c r="F33" s="199"/>
      <c r="G33" s="199"/>
      <c r="H33" s="199"/>
      <c r="I33" s="199"/>
      <c r="J33" s="157"/>
      <c r="K33" s="157"/>
      <c r="L33" s="157"/>
    </row>
    <row r="34" spans="2:12">
      <c r="B34" s="30" t="s">
        <v>26</v>
      </c>
      <c r="C34" s="199" t="s">
        <v>35</v>
      </c>
      <c r="D34" s="199"/>
      <c r="E34" s="199"/>
      <c r="F34" s="199"/>
      <c r="G34" s="199"/>
      <c r="H34" s="199"/>
      <c r="I34" s="199"/>
      <c r="J34" s="156">
        <f>($J$31+$J$32)*(7/12)*22.5%</f>
        <v>563.62215000000003</v>
      </c>
      <c r="K34" s="156"/>
      <c r="L34" s="156"/>
    </row>
    <row r="35" spans="2:12">
      <c r="B35" s="30" t="s">
        <v>27</v>
      </c>
      <c r="C35" s="199" t="s">
        <v>36</v>
      </c>
      <c r="D35" s="199"/>
      <c r="E35" s="199"/>
      <c r="F35" s="199"/>
      <c r="G35" s="199"/>
      <c r="H35" s="199"/>
      <c r="I35" s="199"/>
      <c r="J35" s="156">
        <f>($J$31+$J$32)*8.33%*1.225</f>
        <v>438.19743422000005</v>
      </c>
      <c r="K35" s="156"/>
      <c r="L35" s="156"/>
    </row>
    <row r="36" spans="2:12">
      <c r="B36" s="30" t="s">
        <v>28</v>
      </c>
      <c r="C36" s="199" t="s">
        <v>49</v>
      </c>
      <c r="D36" s="199"/>
      <c r="E36" s="199"/>
      <c r="F36" s="199"/>
      <c r="G36" s="199"/>
      <c r="H36" s="199"/>
      <c r="I36" s="199"/>
      <c r="J36" s="156"/>
      <c r="K36" s="156"/>
      <c r="L36" s="156"/>
    </row>
    <row r="37" spans="2:12">
      <c r="B37" s="30"/>
      <c r="C37" s="227" t="s">
        <v>10</v>
      </c>
      <c r="D37" s="227"/>
      <c r="E37" s="227"/>
      <c r="F37" s="227"/>
      <c r="G37" s="227"/>
      <c r="H37" s="227"/>
      <c r="I37" s="227"/>
      <c r="J37" s="228">
        <f>SUM(J31:L35)</f>
        <v>5296.0835842200004</v>
      </c>
      <c r="K37" s="228"/>
      <c r="L37" s="228"/>
    </row>
    <row r="38" spans="2:12">
      <c r="B38" s="18"/>
      <c r="C38" s="225"/>
      <c r="D38" s="225"/>
      <c r="E38" s="225"/>
      <c r="F38" s="225"/>
      <c r="G38" s="19"/>
      <c r="H38" s="18"/>
      <c r="I38" s="18"/>
      <c r="J38" s="18"/>
      <c r="K38" s="18"/>
      <c r="L38" s="18"/>
    </row>
    <row r="39" spans="2:12">
      <c r="B39" s="229" t="s">
        <v>38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</row>
    <row r="40" spans="2:12" ht="7.5" customHeight="1"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</row>
    <row r="41" spans="2:12">
      <c r="B41" s="220" t="s">
        <v>39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</row>
    <row r="42" spans="2:12">
      <c r="B42" s="33" t="s">
        <v>40</v>
      </c>
      <c r="C42" s="158" t="s">
        <v>41</v>
      </c>
      <c r="D42" s="158"/>
      <c r="E42" s="158"/>
      <c r="F42" s="158"/>
      <c r="G42" s="158"/>
      <c r="H42" s="158"/>
      <c r="I42" s="158"/>
      <c r="J42" s="34" t="s">
        <v>101</v>
      </c>
      <c r="K42" s="201" t="s">
        <v>31</v>
      </c>
      <c r="L42" s="182"/>
    </row>
    <row r="43" spans="2:12">
      <c r="B43" s="35" t="s">
        <v>23</v>
      </c>
      <c r="C43" s="188" t="s">
        <v>72</v>
      </c>
      <c r="D43" s="188"/>
      <c r="E43" s="188"/>
      <c r="F43" s="188"/>
      <c r="G43" s="188"/>
      <c r="H43" s="188"/>
      <c r="I43" s="188"/>
      <c r="J43" s="21">
        <v>8.3299999999999999E-2</v>
      </c>
      <c r="K43" s="203">
        <f>$J$37*J43</f>
        <v>441.16376256552604</v>
      </c>
      <c r="L43" s="203"/>
    </row>
    <row r="44" spans="2:12">
      <c r="B44" s="35" t="s">
        <v>24</v>
      </c>
      <c r="C44" s="188" t="s">
        <v>79</v>
      </c>
      <c r="D44" s="188"/>
      <c r="E44" s="188"/>
      <c r="F44" s="188"/>
      <c r="G44" s="188"/>
      <c r="H44" s="188"/>
      <c r="I44" s="188"/>
      <c r="J44" s="21">
        <v>0.121</v>
      </c>
      <c r="K44" s="203">
        <f>$J$37*J44</f>
        <v>640.82611369061999</v>
      </c>
      <c r="L44" s="203"/>
    </row>
    <row r="45" spans="2:12" ht="12.75" customHeight="1">
      <c r="B45" s="158" t="s">
        <v>10</v>
      </c>
      <c r="C45" s="158"/>
      <c r="D45" s="158"/>
      <c r="E45" s="158"/>
      <c r="F45" s="158"/>
      <c r="G45" s="158"/>
      <c r="H45" s="158"/>
      <c r="I45" s="158"/>
      <c r="J45" s="36">
        <f>SUM(J43:J44)</f>
        <v>0.20429999999999998</v>
      </c>
      <c r="K45" s="202">
        <f>K43+K44</f>
        <v>1081.9898762561461</v>
      </c>
      <c r="L45" s="202"/>
    </row>
    <row r="46" spans="2:12" ht="12.75" customHeigh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ht="28.5" customHeight="1">
      <c r="B47" s="200" t="s">
        <v>70</v>
      </c>
      <c r="C47" s="200"/>
      <c r="D47" s="200"/>
      <c r="E47" s="200"/>
      <c r="F47" s="200"/>
      <c r="G47" s="200"/>
      <c r="H47" s="200"/>
      <c r="I47" s="200"/>
      <c r="J47" s="200"/>
      <c r="K47" s="200"/>
      <c r="L47" s="200"/>
    </row>
    <row r="48" spans="2:12">
      <c r="B48" s="38" t="s">
        <v>42</v>
      </c>
      <c r="C48" s="176" t="s">
        <v>43</v>
      </c>
      <c r="D48" s="176"/>
      <c r="E48" s="176"/>
      <c r="F48" s="176"/>
      <c r="G48" s="176"/>
      <c r="H48" s="176"/>
      <c r="I48" s="176"/>
      <c r="J48" s="34" t="s">
        <v>101</v>
      </c>
      <c r="K48" s="201" t="s">
        <v>31</v>
      </c>
      <c r="L48" s="182"/>
    </row>
    <row r="49" spans="2:12">
      <c r="B49" s="38" t="s">
        <v>23</v>
      </c>
      <c r="C49" s="188" t="s">
        <v>7</v>
      </c>
      <c r="D49" s="188"/>
      <c r="E49" s="188"/>
      <c r="F49" s="188"/>
      <c r="G49" s="188"/>
      <c r="H49" s="188"/>
      <c r="I49" s="188"/>
      <c r="J49" s="8">
        <v>0.2</v>
      </c>
      <c r="K49" s="160">
        <f t="shared" ref="K49:K56" si="0">ROUND(($J$37+$K$45)*J49,2)</f>
        <v>1275.6099999999999</v>
      </c>
      <c r="L49" s="160"/>
    </row>
    <row r="50" spans="2:12">
      <c r="B50" s="38" t="s">
        <v>24</v>
      </c>
      <c r="C50" s="188" t="s">
        <v>76</v>
      </c>
      <c r="D50" s="188"/>
      <c r="E50" s="188"/>
      <c r="F50" s="188"/>
      <c r="G50" s="188"/>
      <c r="H50" s="188"/>
      <c r="I50" s="188"/>
      <c r="J50" s="8">
        <v>2.5000000000000001E-2</v>
      </c>
      <c r="K50" s="160">
        <f t="shared" si="0"/>
        <v>159.44999999999999</v>
      </c>
      <c r="L50" s="160"/>
    </row>
    <row r="51" spans="2:12">
      <c r="B51" s="38" t="s">
        <v>25</v>
      </c>
      <c r="C51" s="188" t="s">
        <v>44</v>
      </c>
      <c r="D51" s="188"/>
      <c r="E51" s="188"/>
      <c r="F51" s="188"/>
      <c r="G51" s="188"/>
      <c r="H51" s="188"/>
      <c r="I51" s="188"/>
      <c r="J51" s="8">
        <v>0.02</v>
      </c>
      <c r="K51" s="160">
        <f t="shared" si="0"/>
        <v>127.56</v>
      </c>
      <c r="L51" s="160"/>
    </row>
    <row r="52" spans="2:12">
      <c r="B52" s="38" t="s">
        <v>26</v>
      </c>
      <c r="C52" s="188" t="s">
        <v>77</v>
      </c>
      <c r="D52" s="188"/>
      <c r="E52" s="188"/>
      <c r="F52" s="188"/>
      <c r="G52" s="188"/>
      <c r="H52" s="188"/>
      <c r="I52" s="188"/>
      <c r="J52" s="8">
        <v>1.4999999999999999E-2</v>
      </c>
      <c r="K52" s="160">
        <f t="shared" si="0"/>
        <v>95.67</v>
      </c>
      <c r="L52" s="160"/>
    </row>
    <row r="53" spans="2:12">
      <c r="B53" s="38" t="s">
        <v>27</v>
      </c>
      <c r="C53" s="188" t="s">
        <v>78</v>
      </c>
      <c r="D53" s="188"/>
      <c r="E53" s="188"/>
      <c r="F53" s="188"/>
      <c r="G53" s="188"/>
      <c r="H53" s="188"/>
      <c r="I53" s="188"/>
      <c r="J53" s="8">
        <v>0.01</v>
      </c>
      <c r="K53" s="160">
        <f t="shared" si="0"/>
        <v>63.78</v>
      </c>
      <c r="L53" s="160"/>
    </row>
    <row r="54" spans="2:12">
      <c r="B54" s="38" t="s">
        <v>28</v>
      </c>
      <c r="C54" s="188" t="s">
        <v>139</v>
      </c>
      <c r="D54" s="188"/>
      <c r="E54" s="188"/>
      <c r="F54" s="188"/>
      <c r="G54" s="188"/>
      <c r="H54" s="188"/>
      <c r="I54" s="188"/>
      <c r="J54" s="8">
        <v>6.0000000000000001E-3</v>
      </c>
      <c r="K54" s="160">
        <f t="shared" si="0"/>
        <v>38.270000000000003</v>
      </c>
      <c r="L54" s="160"/>
    </row>
    <row r="55" spans="2:12">
      <c r="B55" s="38" t="s">
        <v>29</v>
      </c>
      <c r="C55" s="188" t="s">
        <v>8</v>
      </c>
      <c r="D55" s="188"/>
      <c r="E55" s="188"/>
      <c r="F55" s="188"/>
      <c r="G55" s="188"/>
      <c r="H55" s="188"/>
      <c r="I55" s="188"/>
      <c r="J55" s="8">
        <v>2E-3</v>
      </c>
      <c r="K55" s="160">
        <f t="shared" si="0"/>
        <v>12.76</v>
      </c>
      <c r="L55" s="160"/>
    </row>
    <row r="56" spans="2:12">
      <c r="B56" s="38" t="s">
        <v>45</v>
      </c>
      <c r="C56" s="188" t="s">
        <v>9</v>
      </c>
      <c r="D56" s="188"/>
      <c r="E56" s="188"/>
      <c r="F56" s="188"/>
      <c r="G56" s="188"/>
      <c r="H56" s="188"/>
      <c r="I56" s="188"/>
      <c r="J56" s="8">
        <v>0.08</v>
      </c>
      <c r="K56" s="160">
        <f t="shared" si="0"/>
        <v>510.25</v>
      </c>
      <c r="L56" s="160"/>
    </row>
    <row r="57" spans="2:12">
      <c r="B57" s="39"/>
      <c r="C57" s="158" t="s">
        <v>10</v>
      </c>
      <c r="D57" s="158"/>
      <c r="E57" s="158"/>
      <c r="F57" s="158"/>
      <c r="G57" s="158"/>
      <c r="H57" s="158"/>
      <c r="I57" s="158"/>
      <c r="J57" s="40">
        <f>SUM(J49:J56)</f>
        <v>0.35800000000000004</v>
      </c>
      <c r="K57" s="148">
        <f>SUM(K49:L56)</f>
        <v>2283.35</v>
      </c>
      <c r="L57" s="148"/>
    </row>
    <row r="58" spans="2:12">
      <c r="B58" s="5"/>
      <c r="C58" s="195" t="s">
        <v>75</v>
      </c>
      <c r="D58" s="195"/>
      <c r="E58" s="195"/>
      <c r="F58" s="195"/>
      <c r="G58" s="195"/>
      <c r="H58" s="195"/>
      <c r="I58" s="195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3"/>
      <c r="H59" s="5"/>
      <c r="I59" s="5"/>
      <c r="J59" s="5"/>
      <c r="K59" s="5"/>
      <c r="L59" s="5"/>
    </row>
    <row r="60" spans="2:12">
      <c r="B60" s="168" t="s">
        <v>46</v>
      </c>
      <c r="C60" s="168"/>
      <c r="D60" s="168"/>
      <c r="E60" s="168"/>
      <c r="F60" s="168"/>
      <c r="G60" s="196"/>
      <c r="H60" s="196"/>
      <c r="I60" s="196"/>
      <c r="J60" s="196"/>
      <c r="K60" s="196"/>
      <c r="L60" s="196"/>
    </row>
    <row r="61" spans="2:12">
      <c r="B61" s="38" t="s">
        <v>47</v>
      </c>
      <c r="C61" s="176" t="s">
        <v>4</v>
      </c>
      <c r="D61" s="176"/>
      <c r="E61" s="176"/>
      <c r="F61" s="176"/>
      <c r="G61" s="176"/>
      <c r="H61" s="176"/>
      <c r="I61" s="176"/>
      <c r="J61" s="176" t="s">
        <v>31</v>
      </c>
      <c r="K61" s="176"/>
      <c r="L61" s="176"/>
    </row>
    <row r="62" spans="2:12">
      <c r="B62" s="38" t="s">
        <v>23</v>
      </c>
      <c r="C62" s="197" t="s">
        <v>5</v>
      </c>
      <c r="D62" s="197"/>
      <c r="E62" s="197"/>
      <c r="F62" s="197"/>
      <c r="G62" s="197"/>
      <c r="H62" s="197"/>
      <c r="I62" s="197"/>
      <c r="J62" s="198">
        <f>($J$24*$J$23*2)-($J$20*6%*(12/30))</f>
        <v>52.721279999999993</v>
      </c>
      <c r="K62" s="198"/>
      <c r="L62" s="198"/>
    </row>
    <row r="63" spans="2:12">
      <c r="B63" s="38" t="s">
        <v>24</v>
      </c>
      <c r="C63" s="191" t="s">
        <v>48</v>
      </c>
      <c r="D63" s="191"/>
      <c r="E63" s="191"/>
      <c r="F63" s="191"/>
      <c r="G63" s="191"/>
      <c r="H63" s="191"/>
      <c r="I63" s="191"/>
      <c r="J63" s="192">
        <f>($J$23*$J$25)-(0.3*$J$23)</f>
        <v>491.15999999999997</v>
      </c>
      <c r="K63" s="192"/>
      <c r="L63" s="192"/>
    </row>
    <row r="64" spans="2:12">
      <c r="B64" s="38" t="s">
        <v>25</v>
      </c>
      <c r="C64" s="191" t="s">
        <v>127</v>
      </c>
      <c r="D64" s="191"/>
      <c r="E64" s="191"/>
      <c r="F64" s="191"/>
      <c r="G64" s="191"/>
      <c r="H64" s="191"/>
      <c r="I64" s="191"/>
      <c r="J64" s="193">
        <v>169.67</v>
      </c>
      <c r="K64" s="193"/>
      <c r="L64" s="193"/>
    </row>
    <row r="65" spans="2:12">
      <c r="B65" s="38" t="s">
        <v>26</v>
      </c>
      <c r="C65" s="194" t="s">
        <v>128</v>
      </c>
      <c r="D65" s="194"/>
      <c r="E65" s="194"/>
      <c r="F65" s="194"/>
      <c r="G65" s="194"/>
      <c r="H65" s="194"/>
      <c r="I65" s="194"/>
      <c r="J65" s="192">
        <v>11.53</v>
      </c>
      <c r="K65" s="192"/>
      <c r="L65" s="192"/>
    </row>
    <row r="66" spans="2:12">
      <c r="B66" s="38" t="s">
        <v>27</v>
      </c>
      <c r="C66" s="194" t="s">
        <v>129</v>
      </c>
      <c r="D66" s="194"/>
      <c r="E66" s="194"/>
      <c r="F66" s="194"/>
      <c r="G66" s="194"/>
      <c r="H66" s="194"/>
      <c r="I66" s="194"/>
      <c r="J66" s="192">
        <v>10.039999999999999</v>
      </c>
      <c r="K66" s="192"/>
      <c r="L66" s="192"/>
    </row>
    <row r="67" spans="2:12">
      <c r="B67" s="49" t="s">
        <v>28</v>
      </c>
      <c r="C67" s="194" t="s">
        <v>130</v>
      </c>
      <c r="D67" s="194"/>
      <c r="E67" s="194"/>
      <c r="F67" s="194"/>
      <c r="G67" s="194"/>
      <c r="H67" s="194"/>
      <c r="I67" s="194"/>
      <c r="J67" s="192">
        <v>25.5</v>
      </c>
      <c r="K67" s="192"/>
      <c r="L67" s="192"/>
    </row>
    <row r="68" spans="2:12">
      <c r="B68" s="38" t="s">
        <v>29</v>
      </c>
      <c r="C68" s="219" t="s">
        <v>146</v>
      </c>
      <c r="D68" s="219"/>
      <c r="E68" s="219"/>
      <c r="F68" s="219"/>
      <c r="G68" s="219"/>
      <c r="H68" s="219"/>
      <c r="I68" s="219"/>
      <c r="J68" s="193">
        <f>(($J$37/220)*$J$23)*0.5</f>
        <v>144.43864320600002</v>
      </c>
      <c r="K68" s="193"/>
      <c r="L68" s="193"/>
    </row>
    <row r="69" spans="2:12">
      <c r="B69" s="176" t="s">
        <v>10</v>
      </c>
      <c r="C69" s="176"/>
      <c r="D69" s="176"/>
      <c r="E69" s="176"/>
      <c r="F69" s="176"/>
      <c r="G69" s="176"/>
      <c r="H69" s="176"/>
      <c r="I69" s="176"/>
      <c r="J69" s="141">
        <f>SUM(J62:L68)</f>
        <v>905.05992320599989</v>
      </c>
      <c r="K69" s="141"/>
      <c r="L69" s="141"/>
    </row>
    <row r="70" spans="2:12" ht="11.25" customHeight="1">
      <c r="B70" s="5"/>
      <c r="C70" s="3"/>
      <c r="D70" s="3"/>
      <c r="E70" s="3"/>
      <c r="F70" s="3"/>
      <c r="G70" s="23"/>
      <c r="H70" s="5"/>
      <c r="I70" s="5"/>
      <c r="J70" s="5"/>
      <c r="K70" s="5"/>
      <c r="L70" s="5"/>
    </row>
    <row r="71" spans="2:12">
      <c r="B71" s="168" t="s">
        <v>50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</row>
    <row r="72" spans="2:12" ht="24" customHeight="1">
      <c r="B72" s="38">
        <v>2</v>
      </c>
      <c r="C72" s="177" t="s">
        <v>53</v>
      </c>
      <c r="D72" s="177"/>
      <c r="E72" s="177"/>
      <c r="F72" s="177"/>
      <c r="G72" s="177"/>
      <c r="H72" s="177"/>
      <c r="I72" s="177"/>
      <c r="J72" s="176" t="s">
        <v>31</v>
      </c>
      <c r="K72" s="176"/>
      <c r="L72" s="176"/>
    </row>
    <row r="73" spans="2:12">
      <c r="B73" s="38" t="s">
        <v>51</v>
      </c>
      <c r="C73" s="190" t="s">
        <v>41</v>
      </c>
      <c r="D73" s="190"/>
      <c r="E73" s="190"/>
      <c r="F73" s="190"/>
      <c r="G73" s="190"/>
      <c r="H73" s="190"/>
      <c r="I73" s="190"/>
      <c r="J73" s="161">
        <f>$K$45</f>
        <v>1081.9898762561461</v>
      </c>
      <c r="K73" s="184"/>
      <c r="L73" s="185"/>
    </row>
    <row r="74" spans="2:12">
      <c r="B74" s="38" t="s">
        <v>52</v>
      </c>
      <c r="C74" s="183" t="s">
        <v>43</v>
      </c>
      <c r="D74" s="183"/>
      <c r="E74" s="183"/>
      <c r="F74" s="183"/>
      <c r="G74" s="183"/>
      <c r="H74" s="183"/>
      <c r="I74" s="183"/>
      <c r="J74" s="161">
        <f>$K$57</f>
        <v>2283.35</v>
      </c>
      <c r="K74" s="184"/>
      <c r="L74" s="185"/>
    </row>
    <row r="75" spans="2:12">
      <c r="B75" s="38" t="s">
        <v>47</v>
      </c>
      <c r="C75" s="183" t="s">
        <v>4</v>
      </c>
      <c r="D75" s="183"/>
      <c r="E75" s="183"/>
      <c r="F75" s="183"/>
      <c r="G75" s="183"/>
      <c r="H75" s="183"/>
      <c r="I75" s="183"/>
      <c r="J75" s="186">
        <f>$J$69</f>
        <v>905.05992320599989</v>
      </c>
      <c r="K75" s="184"/>
      <c r="L75" s="185"/>
    </row>
    <row r="76" spans="2:12">
      <c r="B76" s="187" t="s">
        <v>10</v>
      </c>
      <c r="C76" s="187"/>
      <c r="D76" s="187"/>
      <c r="E76" s="187"/>
      <c r="F76" s="187"/>
      <c r="G76" s="187"/>
      <c r="H76" s="187"/>
      <c r="I76" s="187"/>
      <c r="J76" s="141">
        <f>SUM(J73:L75)</f>
        <v>4270.3997994621459</v>
      </c>
      <c r="K76" s="141"/>
      <c r="L76" s="141"/>
    </row>
    <row r="77" spans="2:12" ht="27" customHeight="1">
      <c r="B77" s="5"/>
      <c r="C77" s="3"/>
      <c r="D77" s="3"/>
      <c r="E77" s="3"/>
      <c r="F77" s="3"/>
      <c r="G77" s="24"/>
      <c r="H77" s="25"/>
      <c r="I77" s="25"/>
      <c r="J77" s="5"/>
      <c r="K77" s="5"/>
      <c r="L77" s="5"/>
    </row>
    <row r="78" spans="2:12" ht="12" customHeight="1">
      <c r="B78" s="151" t="s">
        <v>54</v>
      </c>
      <c r="C78" s="151"/>
      <c r="D78" s="151"/>
      <c r="E78" s="151"/>
      <c r="F78" s="151"/>
      <c r="G78" s="151"/>
      <c r="H78" s="151"/>
      <c r="I78" s="151"/>
      <c r="J78" s="151"/>
      <c r="K78" s="151"/>
      <c r="L78" s="151"/>
    </row>
    <row r="79" spans="2:12" ht="2.25" customHeight="1">
      <c r="B79" s="5"/>
      <c r="C79" s="3"/>
      <c r="D79" s="3"/>
      <c r="E79" s="3"/>
      <c r="F79" s="3"/>
      <c r="G79" s="24"/>
      <c r="H79" s="25"/>
      <c r="I79" s="25"/>
      <c r="J79" s="5"/>
      <c r="K79" s="5"/>
      <c r="L79" s="5"/>
    </row>
    <row r="80" spans="2:12">
      <c r="B80" s="38">
        <v>3</v>
      </c>
      <c r="C80" s="177" t="s">
        <v>11</v>
      </c>
      <c r="D80" s="177"/>
      <c r="E80" s="177"/>
      <c r="F80" s="177"/>
      <c r="G80" s="177"/>
      <c r="H80" s="177"/>
      <c r="I80" s="177"/>
      <c r="J80" s="34" t="s">
        <v>101</v>
      </c>
      <c r="K80" s="177" t="s">
        <v>3</v>
      </c>
      <c r="L80" s="177"/>
    </row>
    <row r="81" spans="2:14">
      <c r="B81" s="38" t="s">
        <v>23</v>
      </c>
      <c r="C81" s="188" t="s">
        <v>12</v>
      </c>
      <c r="D81" s="188"/>
      <c r="E81" s="188"/>
      <c r="F81" s="188"/>
      <c r="G81" s="188"/>
      <c r="H81" s="188"/>
      <c r="I81" s="188"/>
      <c r="J81" s="46">
        <v>1.8100000000000002E-2</v>
      </c>
      <c r="K81" s="147">
        <f t="shared" ref="K81:K86" si="1">($J$37)*J81</f>
        <v>95.859112874382021</v>
      </c>
      <c r="L81" s="147"/>
      <c r="N81" s="9"/>
    </row>
    <row r="82" spans="2:14">
      <c r="B82" s="38" t="s">
        <v>24</v>
      </c>
      <c r="C82" s="188" t="s">
        <v>16</v>
      </c>
      <c r="D82" s="188"/>
      <c r="E82" s="188"/>
      <c r="F82" s="188"/>
      <c r="G82" s="188"/>
      <c r="H82" s="188"/>
      <c r="I82" s="188"/>
      <c r="J82" s="46">
        <v>1.4E-3</v>
      </c>
      <c r="K82" s="147">
        <f t="shared" si="1"/>
        <v>7.4145170179080004</v>
      </c>
      <c r="L82" s="147"/>
      <c r="N82" s="10"/>
    </row>
    <row r="83" spans="2:14" ht="27.75" customHeight="1">
      <c r="B83" s="38" t="s">
        <v>25</v>
      </c>
      <c r="C83" s="188" t="s">
        <v>80</v>
      </c>
      <c r="D83" s="188"/>
      <c r="E83" s="188"/>
      <c r="F83" s="188"/>
      <c r="G83" s="188"/>
      <c r="H83" s="188"/>
      <c r="I83" s="188"/>
      <c r="J83" s="46">
        <v>4.0500000000000001E-2</v>
      </c>
      <c r="K83" s="147">
        <f t="shared" si="1"/>
        <v>214.49138516091003</v>
      </c>
      <c r="L83" s="147"/>
      <c r="N83" s="10"/>
    </row>
    <row r="84" spans="2:14">
      <c r="B84" s="38" t="s">
        <v>26</v>
      </c>
      <c r="C84" s="188" t="s">
        <v>13</v>
      </c>
      <c r="D84" s="188"/>
      <c r="E84" s="188"/>
      <c r="F84" s="188"/>
      <c r="G84" s="188"/>
      <c r="H84" s="188"/>
      <c r="I84" s="188"/>
      <c r="J84" s="46">
        <v>1.9E-3</v>
      </c>
      <c r="K84" s="147">
        <f t="shared" si="1"/>
        <v>10.062558810018</v>
      </c>
      <c r="L84" s="147"/>
      <c r="N84" s="9"/>
    </row>
    <row r="85" spans="2:14" ht="25.5" customHeight="1">
      <c r="B85" s="38" t="s">
        <v>27</v>
      </c>
      <c r="C85" s="188" t="s">
        <v>83</v>
      </c>
      <c r="D85" s="188"/>
      <c r="E85" s="188"/>
      <c r="F85" s="188"/>
      <c r="G85" s="188"/>
      <c r="H85" s="188"/>
      <c r="I85" s="188"/>
      <c r="J85" s="46">
        <v>6.9999999999999999E-4</v>
      </c>
      <c r="K85" s="147">
        <f t="shared" si="1"/>
        <v>3.7072585089540002</v>
      </c>
      <c r="L85" s="147"/>
    </row>
    <row r="86" spans="2:14" ht="29.25" customHeight="1">
      <c r="B86" s="38" t="s">
        <v>28</v>
      </c>
      <c r="C86" s="188" t="s">
        <v>81</v>
      </c>
      <c r="D86" s="188"/>
      <c r="E86" s="188"/>
      <c r="F86" s="188"/>
      <c r="G86" s="188"/>
      <c r="H86" s="188"/>
      <c r="I86" s="188"/>
      <c r="J86" s="46">
        <v>4.4999999999999997E-3</v>
      </c>
      <c r="K86" s="147">
        <f t="shared" si="1"/>
        <v>23.832376128989999</v>
      </c>
      <c r="L86" s="147"/>
    </row>
    <row r="87" spans="2:14">
      <c r="B87" s="158" t="s">
        <v>10</v>
      </c>
      <c r="C87" s="158"/>
      <c r="D87" s="158"/>
      <c r="E87" s="158"/>
      <c r="F87" s="158"/>
      <c r="G87" s="158"/>
      <c r="H87" s="158"/>
      <c r="I87" s="158"/>
      <c r="J87" s="47">
        <f>SUM(J81:J86)</f>
        <v>6.7100000000000007E-2</v>
      </c>
      <c r="K87" s="148">
        <f>SUM(K81:L86)</f>
        <v>355.36720850116205</v>
      </c>
      <c r="L87" s="148"/>
    </row>
    <row r="88" spans="2:14" ht="22.5" customHeight="1">
      <c r="B88" s="5"/>
      <c r="C88" s="3"/>
      <c r="D88" s="3"/>
      <c r="E88" s="3"/>
      <c r="F88" s="3"/>
      <c r="G88" s="23"/>
      <c r="H88" s="5"/>
      <c r="I88" s="5"/>
      <c r="J88" s="5"/>
      <c r="K88" s="5"/>
      <c r="L88" s="5"/>
    </row>
    <row r="89" spans="2:14">
      <c r="B89" s="151" t="s">
        <v>55</v>
      </c>
      <c r="C89" s="151"/>
      <c r="D89" s="151"/>
      <c r="E89" s="151"/>
      <c r="F89" s="151"/>
      <c r="G89" s="151"/>
      <c r="H89" s="151"/>
      <c r="I89" s="151"/>
      <c r="J89" s="151"/>
      <c r="K89" s="151"/>
      <c r="L89" s="151"/>
    </row>
    <row r="90" spans="2:14" ht="3" customHeight="1">
      <c r="B90" s="5"/>
      <c r="C90" s="3"/>
      <c r="D90" s="3"/>
      <c r="E90" s="3"/>
      <c r="F90" s="3"/>
      <c r="G90" s="23"/>
      <c r="H90" s="5"/>
      <c r="I90" s="5"/>
      <c r="J90" s="5"/>
      <c r="K90" s="5"/>
      <c r="L90" s="5"/>
    </row>
    <row r="91" spans="2:14">
      <c r="B91" s="155" t="s">
        <v>56</v>
      </c>
      <c r="C91" s="155"/>
      <c r="D91" s="155"/>
      <c r="E91" s="155"/>
      <c r="F91" s="155"/>
      <c r="G91" s="155"/>
      <c r="H91" s="155"/>
      <c r="I91" s="155"/>
      <c r="J91" s="155"/>
      <c r="K91" s="155"/>
      <c r="L91" s="155"/>
    </row>
    <row r="92" spans="2:14" ht="12.75" customHeight="1">
      <c r="B92" s="41" t="s">
        <v>57</v>
      </c>
      <c r="C92" s="189" t="s">
        <v>84</v>
      </c>
      <c r="D92" s="189"/>
      <c r="E92" s="189"/>
      <c r="F92" s="189"/>
      <c r="G92" s="189"/>
      <c r="H92" s="189"/>
      <c r="I92" s="189"/>
      <c r="J92" s="34" t="s">
        <v>73</v>
      </c>
      <c r="K92" s="149" t="s">
        <v>31</v>
      </c>
      <c r="L92" s="150"/>
    </row>
    <row r="93" spans="2:14">
      <c r="B93" s="42" t="s">
        <v>23</v>
      </c>
      <c r="C93" s="152" t="s">
        <v>247</v>
      </c>
      <c r="D93" s="152"/>
      <c r="E93" s="152"/>
      <c r="F93" s="152"/>
      <c r="G93" s="152"/>
      <c r="H93" s="152"/>
      <c r="I93" s="152"/>
      <c r="J93" s="26">
        <v>9.4999999999999998E-3</v>
      </c>
      <c r="K93" s="178">
        <f>$J$37*J93</f>
        <v>50.312794050090005</v>
      </c>
      <c r="L93" s="179"/>
    </row>
    <row r="94" spans="2:14" ht="25.5" customHeight="1">
      <c r="B94" s="41" t="s">
        <v>24</v>
      </c>
      <c r="C94" s="152" t="s">
        <v>245</v>
      </c>
      <c r="D94" s="152"/>
      <c r="E94" s="152"/>
      <c r="F94" s="152"/>
      <c r="G94" s="152"/>
      <c r="H94" s="152"/>
      <c r="I94" s="152"/>
      <c r="J94" s="26">
        <v>4.1700000000000001E-2</v>
      </c>
      <c r="K94" s="178">
        <f t="shared" ref="K94:K98" si="2">$J$37*J94</f>
        <v>220.84668546197403</v>
      </c>
      <c r="L94" s="179"/>
    </row>
    <row r="95" spans="2:14" ht="12.75" customHeight="1">
      <c r="B95" s="41" t="s">
        <v>25</v>
      </c>
      <c r="C95" s="152" t="s">
        <v>246</v>
      </c>
      <c r="D95" s="152"/>
      <c r="E95" s="152"/>
      <c r="F95" s="152"/>
      <c r="G95" s="152"/>
      <c r="H95" s="152"/>
      <c r="I95" s="152"/>
      <c r="J95" s="26">
        <v>1E-3</v>
      </c>
      <c r="K95" s="178">
        <f t="shared" si="2"/>
        <v>5.2960835842200007</v>
      </c>
      <c r="L95" s="179"/>
    </row>
    <row r="96" spans="2:14">
      <c r="B96" s="41" t="s">
        <v>26</v>
      </c>
      <c r="C96" s="152" t="s">
        <v>248</v>
      </c>
      <c r="D96" s="152"/>
      <c r="E96" s="152"/>
      <c r="F96" s="152"/>
      <c r="G96" s="152"/>
      <c r="H96" s="152"/>
      <c r="I96" s="152"/>
      <c r="J96" s="26">
        <v>6.3E-3</v>
      </c>
      <c r="K96" s="178">
        <f t="shared" si="2"/>
        <v>33.365326580586</v>
      </c>
      <c r="L96" s="179"/>
    </row>
    <row r="97" spans="2:12" ht="12.75" customHeight="1">
      <c r="B97" s="41" t="s">
        <v>27</v>
      </c>
      <c r="C97" s="152" t="s">
        <v>249</v>
      </c>
      <c r="D97" s="152"/>
      <c r="E97" s="152"/>
      <c r="F97" s="152"/>
      <c r="G97" s="152"/>
      <c r="H97" s="152"/>
      <c r="I97" s="152"/>
      <c r="J97" s="27">
        <v>2.0000000000000001E-4</v>
      </c>
      <c r="K97" s="178">
        <f t="shared" si="2"/>
        <v>1.0592167168440001</v>
      </c>
      <c r="L97" s="179"/>
    </row>
    <row r="98" spans="2:12" ht="27.75" customHeight="1">
      <c r="B98" s="41" t="s">
        <v>28</v>
      </c>
      <c r="C98" s="152" t="s">
        <v>250</v>
      </c>
      <c r="D98" s="152"/>
      <c r="E98" s="152"/>
      <c r="F98" s="152"/>
      <c r="G98" s="152"/>
      <c r="H98" s="152"/>
      <c r="I98" s="152"/>
      <c r="J98" s="26">
        <v>9.6799999999999997E-2</v>
      </c>
      <c r="K98" s="178">
        <f t="shared" si="2"/>
        <v>512.66089095249606</v>
      </c>
      <c r="L98" s="179"/>
    </row>
    <row r="99" spans="2:12">
      <c r="B99" s="41" t="s">
        <v>29</v>
      </c>
      <c r="C99" s="152" t="s">
        <v>85</v>
      </c>
      <c r="D99" s="152"/>
      <c r="E99" s="152"/>
      <c r="F99" s="152"/>
      <c r="G99" s="152"/>
      <c r="H99" s="152"/>
      <c r="I99" s="152"/>
      <c r="J99" s="26"/>
      <c r="K99" s="178"/>
      <c r="L99" s="179"/>
    </row>
    <row r="100" spans="2:12">
      <c r="B100" s="158" t="s">
        <v>10</v>
      </c>
      <c r="C100" s="158"/>
      <c r="D100" s="158"/>
      <c r="E100" s="158"/>
      <c r="F100" s="158"/>
      <c r="G100" s="158"/>
      <c r="H100" s="158"/>
      <c r="I100" s="158"/>
      <c r="J100" s="43">
        <f>SUM(J93:J99)</f>
        <v>0.1555</v>
      </c>
      <c r="K100" s="145">
        <f>SUM(K93:L99)</f>
        <v>823.54099734621013</v>
      </c>
      <c r="L100" s="146"/>
    </row>
    <row r="101" spans="2:12" ht="9" customHeight="1">
      <c r="B101" s="15"/>
      <c r="C101" s="15"/>
      <c r="D101" s="15"/>
      <c r="E101" s="15"/>
      <c r="F101" s="15"/>
      <c r="G101" s="15"/>
      <c r="H101" s="15"/>
      <c r="I101" s="15"/>
      <c r="J101" s="16"/>
      <c r="K101" s="17"/>
      <c r="L101" s="17"/>
    </row>
    <row r="102" spans="2:12">
      <c r="B102" s="167" t="s">
        <v>58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2:12">
      <c r="B103" s="38" t="s">
        <v>59</v>
      </c>
      <c r="C103" s="177" t="s">
        <v>86</v>
      </c>
      <c r="D103" s="177"/>
      <c r="E103" s="177"/>
      <c r="F103" s="177"/>
      <c r="G103" s="177"/>
      <c r="H103" s="177"/>
      <c r="I103" s="177"/>
      <c r="J103" s="158" t="s">
        <v>31</v>
      </c>
      <c r="K103" s="158"/>
      <c r="L103" s="158"/>
    </row>
    <row r="104" spans="2:12">
      <c r="B104" s="44" t="s">
        <v>23</v>
      </c>
      <c r="C104" s="170" t="s">
        <v>87</v>
      </c>
      <c r="D104" s="170"/>
      <c r="E104" s="170"/>
      <c r="F104" s="170"/>
      <c r="G104" s="170"/>
      <c r="H104" s="170"/>
      <c r="I104" s="170"/>
      <c r="J104" s="157">
        <v>0</v>
      </c>
      <c r="K104" s="157"/>
      <c r="L104" s="157"/>
    </row>
    <row r="105" spans="2:12">
      <c r="B105" s="158" t="s">
        <v>10</v>
      </c>
      <c r="C105" s="158"/>
      <c r="D105" s="158"/>
      <c r="E105" s="158"/>
      <c r="F105" s="158"/>
      <c r="G105" s="158"/>
      <c r="H105" s="158"/>
      <c r="I105" s="158"/>
      <c r="J105" s="159">
        <f>J104</f>
        <v>0</v>
      </c>
      <c r="K105" s="159"/>
      <c r="L105" s="159"/>
    </row>
    <row r="106" spans="2:12" ht="21" customHeight="1">
      <c r="B106" s="6"/>
      <c r="C106" s="7"/>
      <c r="D106" s="6"/>
      <c r="E106" s="6"/>
      <c r="F106" s="6"/>
      <c r="G106" s="6"/>
      <c r="H106" s="6"/>
      <c r="I106" s="6"/>
      <c r="J106" s="6"/>
      <c r="K106" s="6"/>
      <c r="L106" s="6"/>
    </row>
    <row r="107" spans="2:12">
      <c r="B107" s="168" t="s">
        <v>60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</row>
    <row r="108" spans="2:12" ht="25.5" customHeight="1">
      <c r="B108" s="38">
        <v>4</v>
      </c>
      <c r="C108" s="177" t="s">
        <v>88</v>
      </c>
      <c r="D108" s="177"/>
      <c r="E108" s="177"/>
      <c r="F108" s="177"/>
      <c r="G108" s="177"/>
      <c r="H108" s="177"/>
      <c r="I108" s="177"/>
      <c r="J108" s="176" t="s">
        <v>31</v>
      </c>
      <c r="K108" s="176"/>
      <c r="L108" s="176"/>
    </row>
    <row r="109" spans="2:12">
      <c r="B109" s="38" t="s">
        <v>57</v>
      </c>
      <c r="C109" s="152" t="s">
        <v>84</v>
      </c>
      <c r="D109" s="152"/>
      <c r="E109" s="152"/>
      <c r="F109" s="152"/>
      <c r="G109" s="152"/>
      <c r="H109" s="152"/>
      <c r="I109" s="152"/>
      <c r="J109" s="147">
        <f>K100</f>
        <v>823.54099734621013</v>
      </c>
      <c r="K109" s="147"/>
      <c r="L109" s="147"/>
    </row>
    <row r="110" spans="2:12">
      <c r="B110" s="38" t="s">
        <v>59</v>
      </c>
      <c r="C110" s="152" t="s">
        <v>86</v>
      </c>
      <c r="D110" s="152"/>
      <c r="E110" s="152"/>
      <c r="F110" s="152"/>
      <c r="G110" s="152"/>
      <c r="H110" s="152"/>
      <c r="I110" s="152"/>
      <c r="J110" s="157">
        <f>J105</f>
        <v>0</v>
      </c>
      <c r="K110" s="157"/>
      <c r="L110" s="157"/>
    </row>
    <row r="111" spans="2:12" ht="12.75" customHeight="1">
      <c r="B111" s="169" t="s">
        <v>10</v>
      </c>
      <c r="C111" s="169"/>
      <c r="D111" s="169"/>
      <c r="E111" s="169"/>
      <c r="F111" s="169"/>
      <c r="G111" s="169"/>
      <c r="H111" s="169"/>
      <c r="I111" s="169"/>
      <c r="J111" s="148">
        <f>J109+J110</f>
        <v>823.54099734621013</v>
      </c>
      <c r="K111" s="148"/>
      <c r="L111" s="148"/>
    </row>
    <row r="112" spans="2:12">
      <c r="B112" s="167"/>
      <c r="C112" s="167"/>
      <c r="D112" s="167"/>
      <c r="E112" s="167"/>
      <c r="F112" s="167"/>
      <c r="G112" s="167"/>
      <c r="H112" s="167"/>
      <c r="I112" s="167"/>
      <c r="J112" s="180"/>
      <c r="K112" s="180"/>
      <c r="L112" s="180"/>
    </row>
    <row r="113" spans="2:12">
      <c r="B113" s="231" t="s">
        <v>61</v>
      </c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</row>
    <row r="114" spans="2:12">
      <c r="B114" s="6"/>
      <c r="C114" s="7"/>
      <c r="D114" s="6"/>
      <c r="E114" s="6"/>
      <c r="F114" s="6"/>
      <c r="G114" s="6"/>
      <c r="H114" s="6"/>
      <c r="I114" s="6"/>
      <c r="J114" s="6"/>
      <c r="K114" s="6"/>
      <c r="L114" s="6"/>
    </row>
    <row r="115" spans="2:12">
      <c r="B115" s="38">
        <v>5</v>
      </c>
      <c r="C115" s="181" t="s">
        <v>6</v>
      </c>
      <c r="D115" s="181"/>
      <c r="E115" s="181"/>
      <c r="F115" s="181"/>
      <c r="G115" s="181"/>
      <c r="H115" s="181"/>
      <c r="I115" s="181"/>
      <c r="J115" s="182" t="s">
        <v>31</v>
      </c>
      <c r="K115" s="176"/>
      <c r="L115" s="176"/>
    </row>
    <row r="116" spans="2:12">
      <c r="B116" s="44" t="s">
        <v>23</v>
      </c>
      <c r="C116" s="152" t="s">
        <v>108</v>
      </c>
      <c r="D116" s="152"/>
      <c r="E116" s="152"/>
      <c r="F116" s="152"/>
      <c r="G116" s="152"/>
      <c r="H116" s="152"/>
      <c r="I116" s="152"/>
      <c r="J116" s="153">
        <f>UNIFORMES!I14</f>
        <v>126.79416666666667</v>
      </c>
      <c r="K116" s="154"/>
      <c r="L116" s="154"/>
    </row>
    <row r="117" spans="2:12">
      <c r="B117" s="65" t="s">
        <v>23</v>
      </c>
      <c r="C117" s="152" t="s">
        <v>147</v>
      </c>
      <c r="D117" s="152"/>
      <c r="E117" s="152"/>
      <c r="F117" s="152"/>
      <c r="G117" s="152"/>
      <c r="H117" s="152"/>
      <c r="I117" s="152"/>
      <c r="J117" s="153">
        <f>MATERIAIS!I32</f>
        <v>19.649935897435899</v>
      </c>
      <c r="K117" s="154"/>
      <c r="L117" s="154"/>
    </row>
    <row r="118" spans="2:12">
      <c r="B118" s="48" t="s">
        <v>24</v>
      </c>
      <c r="C118" s="152" t="s">
        <v>137</v>
      </c>
      <c r="D118" s="152"/>
      <c r="E118" s="152"/>
      <c r="F118" s="152"/>
      <c r="G118" s="152"/>
      <c r="H118" s="152"/>
      <c r="I118" s="152"/>
      <c r="J118" s="153">
        <f>EQUIPAMENTOS!I43</f>
        <v>38.75472820512821</v>
      </c>
      <c r="K118" s="154"/>
      <c r="L118" s="154"/>
    </row>
    <row r="119" spans="2:12">
      <c r="B119" s="176" t="s">
        <v>37</v>
      </c>
      <c r="C119" s="176"/>
      <c r="D119" s="176"/>
      <c r="E119" s="176"/>
      <c r="F119" s="176"/>
      <c r="G119" s="176"/>
      <c r="H119" s="176"/>
      <c r="I119" s="176"/>
      <c r="J119" s="144">
        <f>SUM(J116:L118)</f>
        <v>185.19883076923077</v>
      </c>
      <c r="K119" s="141"/>
      <c r="L119" s="141"/>
    </row>
    <row r="120" spans="2:12">
      <c r="B120" s="6"/>
      <c r="C120" s="7"/>
      <c r="D120" s="6"/>
      <c r="E120" s="6"/>
      <c r="F120" s="6"/>
      <c r="G120" s="6"/>
      <c r="H120" s="6"/>
      <c r="I120" s="6"/>
      <c r="J120" s="6"/>
      <c r="K120" s="6"/>
      <c r="L120" s="6"/>
    </row>
    <row r="121" spans="2:12">
      <c r="B121" s="231" t="s">
        <v>62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</row>
    <row r="122" spans="2:12">
      <c r="B122" s="6"/>
      <c r="C122" s="7"/>
      <c r="D122" s="6"/>
      <c r="E122" s="6"/>
      <c r="F122" s="6"/>
      <c r="G122" s="6"/>
      <c r="H122" s="6"/>
      <c r="I122" s="6"/>
      <c r="J122" s="6"/>
      <c r="K122" s="6"/>
      <c r="L122" s="6"/>
    </row>
    <row r="123" spans="2:12">
      <c r="B123" s="38">
        <v>6</v>
      </c>
      <c r="C123" s="171" t="s">
        <v>14</v>
      </c>
      <c r="D123" s="171"/>
      <c r="E123" s="171"/>
      <c r="F123" s="171"/>
      <c r="G123" s="171"/>
      <c r="H123" s="171"/>
      <c r="I123" s="171"/>
      <c r="J123" s="34" t="s">
        <v>101</v>
      </c>
      <c r="K123" s="172" t="s">
        <v>3</v>
      </c>
      <c r="L123" s="173"/>
    </row>
    <row r="124" spans="2:12" ht="12.75" customHeight="1">
      <c r="B124" s="44" t="s">
        <v>23</v>
      </c>
      <c r="C124" s="152" t="s">
        <v>63</v>
      </c>
      <c r="D124" s="152"/>
      <c r="E124" s="152"/>
      <c r="F124" s="152"/>
      <c r="G124" s="152"/>
      <c r="H124" s="152"/>
      <c r="I124" s="152"/>
      <c r="J124" s="11">
        <v>0.05</v>
      </c>
      <c r="K124" s="174">
        <f>$J$140*J124</f>
        <v>546.52952101493736</v>
      </c>
      <c r="L124" s="162"/>
    </row>
    <row r="125" spans="2:12">
      <c r="B125" s="44" t="s">
        <v>24</v>
      </c>
      <c r="C125" s="175" t="s">
        <v>64</v>
      </c>
      <c r="D125" s="175"/>
      <c r="E125" s="175"/>
      <c r="F125" s="175"/>
      <c r="G125" s="175"/>
      <c r="H125" s="175"/>
      <c r="I125" s="175"/>
      <c r="J125" s="12">
        <v>6.7900000000000002E-2</v>
      </c>
      <c r="K125" s="174">
        <f>($J$140+$K$124)*J125</f>
        <v>779.29644401519931</v>
      </c>
      <c r="L125" s="162"/>
    </row>
    <row r="126" spans="2:12">
      <c r="B126" s="44" t="s">
        <v>25</v>
      </c>
      <c r="C126" s="164" t="s">
        <v>65</v>
      </c>
      <c r="D126" s="165"/>
      <c r="E126" s="165"/>
      <c r="F126" s="165"/>
      <c r="G126" s="165"/>
      <c r="H126" s="165"/>
      <c r="I126" s="166"/>
      <c r="J126" s="13"/>
      <c r="K126" s="174"/>
      <c r="L126" s="162"/>
    </row>
    <row r="127" spans="2:12" ht="27.75" customHeight="1">
      <c r="B127" s="44"/>
      <c r="C127" s="152" t="s">
        <v>166</v>
      </c>
      <c r="D127" s="152"/>
      <c r="E127" s="152"/>
      <c r="F127" s="152"/>
      <c r="G127" s="152"/>
      <c r="H127" s="152"/>
      <c r="I127" s="152"/>
      <c r="J127" s="14">
        <v>3.6499999999999998E-2</v>
      </c>
      <c r="K127" s="161">
        <f>(($J$140+$K$124+$K$125)/(1-($J$127+$J$128+$J$129))*J127)</f>
        <v>489.71997598741575</v>
      </c>
      <c r="L127" s="162"/>
    </row>
    <row r="128" spans="2:12" ht="12.75" customHeight="1">
      <c r="B128" s="44"/>
      <c r="C128" s="152"/>
      <c r="D128" s="152"/>
      <c r="E128" s="152"/>
      <c r="F128" s="152"/>
      <c r="G128" s="152"/>
      <c r="H128" s="152"/>
      <c r="I128" s="152"/>
      <c r="J128" s="12">
        <v>0</v>
      </c>
      <c r="K128" s="161">
        <f>(($J$140+$K$124+$K$125)/(1-($J$127+$J$128+$J$129))*J128)</f>
        <v>0</v>
      </c>
      <c r="L128" s="162"/>
    </row>
    <row r="129" spans="2:12" ht="12.75" customHeight="1">
      <c r="B129" s="44"/>
      <c r="C129" s="152" t="s">
        <v>82</v>
      </c>
      <c r="D129" s="152"/>
      <c r="E129" s="152"/>
      <c r="F129" s="152"/>
      <c r="G129" s="152"/>
      <c r="H129" s="152"/>
      <c r="I129" s="152"/>
      <c r="J129" s="8">
        <v>0.05</v>
      </c>
      <c r="K129" s="161">
        <f>(($J$140+$K$124+$K$125)/(1-($J$127+$J$128+$J$129))*J129)</f>
        <v>670.84928217454217</v>
      </c>
      <c r="L129" s="162"/>
    </row>
    <row r="130" spans="2:12">
      <c r="B130" s="163" t="s">
        <v>10</v>
      </c>
      <c r="C130" s="163"/>
      <c r="D130" s="163"/>
      <c r="E130" s="163"/>
      <c r="F130" s="163"/>
      <c r="G130" s="163"/>
      <c r="H130" s="163"/>
      <c r="I130" s="163"/>
      <c r="J130" s="40">
        <f>SUM(J124:J129)</f>
        <v>0.20440000000000003</v>
      </c>
      <c r="K130" s="145">
        <f>SUM(K124:K129)</f>
        <v>2486.3952231920944</v>
      </c>
      <c r="L130" s="146"/>
    </row>
    <row r="131" spans="2:12">
      <c r="B131" s="6"/>
      <c r="C131" s="7"/>
      <c r="D131" s="6"/>
      <c r="E131" s="6"/>
      <c r="F131" s="6"/>
      <c r="G131" s="6"/>
      <c r="H131" s="6"/>
      <c r="I131" s="6"/>
      <c r="J131" s="6"/>
      <c r="K131" s="6"/>
      <c r="L131" s="6"/>
    </row>
    <row r="132" spans="2:12">
      <c r="B132" s="231" t="s">
        <v>102</v>
      </c>
      <c r="C132" s="231"/>
      <c r="D132" s="231"/>
      <c r="E132" s="231"/>
      <c r="F132" s="231"/>
      <c r="G132" s="231"/>
      <c r="H132" s="231"/>
      <c r="I132" s="231"/>
      <c r="J132" s="231"/>
      <c r="K132" s="231"/>
      <c r="L132" s="231"/>
    </row>
    <row r="133" spans="2:12">
      <c r="B133" s="6"/>
      <c r="C133" s="7"/>
      <c r="D133" s="6"/>
      <c r="E133" s="6"/>
      <c r="F133" s="6"/>
      <c r="G133" s="6"/>
      <c r="H133" s="28"/>
      <c r="I133" s="6"/>
      <c r="J133" s="6"/>
      <c r="K133" s="6"/>
      <c r="L133" s="6"/>
    </row>
    <row r="134" spans="2:12">
      <c r="B134" s="172" t="s">
        <v>15</v>
      </c>
      <c r="C134" s="232"/>
      <c r="D134" s="232"/>
      <c r="E134" s="232"/>
      <c r="F134" s="232"/>
      <c r="G134" s="232"/>
      <c r="H134" s="232"/>
      <c r="I134" s="173"/>
      <c r="J134" s="163" t="s">
        <v>31</v>
      </c>
      <c r="K134" s="163"/>
      <c r="L134" s="163"/>
    </row>
    <row r="135" spans="2:12">
      <c r="B135" s="44" t="s">
        <v>23</v>
      </c>
      <c r="C135" s="152" t="s">
        <v>30</v>
      </c>
      <c r="D135" s="152"/>
      <c r="E135" s="152"/>
      <c r="F135" s="152"/>
      <c r="G135" s="152"/>
      <c r="H135" s="152"/>
      <c r="I135" s="152"/>
      <c r="J135" s="160">
        <f>$J$37</f>
        <v>5296.0835842200004</v>
      </c>
      <c r="K135" s="160"/>
      <c r="L135" s="160"/>
    </row>
    <row r="136" spans="2:12">
      <c r="B136" s="44" t="s">
        <v>24</v>
      </c>
      <c r="C136" s="152" t="s">
        <v>38</v>
      </c>
      <c r="D136" s="152"/>
      <c r="E136" s="152"/>
      <c r="F136" s="152"/>
      <c r="G136" s="152"/>
      <c r="H136" s="152"/>
      <c r="I136" s="152"/>
      <c r="J136" s="160">
        <f>$J$76</f>
        <v>4270.3997994621459</v>
      </c>
      <c r="K136" s="160"/>
      <c r="L136" s="160"/>
    </row>
    <row r="137" spans="2:12">
      <c r="B137" s="44" t="s">
        <v>25</v>
      </c>
      <c r="C137" s="152" t="s">
        <v>54</v>
      </c>
      <c r="D137" s="152"/>
      <c r="E137" s="152"/>
      <c r="F137" s="152"/>
      <c r="G137" s="152"/>
      <c r="H137" s="152"/>
      <c r="I137" s="152"/>
      <c r="J137" s="160">
        <f>$K$87</f>
        <v>355.36720850116205</v>
      </c>
      <c r="K137" s="160"/>
      <c r="L137" s="160"/>
    </row>
    <row r="138" spans="2:12">
      <c r="B138" s="44" t="s">
        <v>26</v>
      </c>
      <c r="C138" s="152" t="s">
        <v>55</v>
      </c>
      <c r="D138" s="152"/>
      <c r="E138" s="152"/>
      <c r="F138" s="152"/>
      <c r="G138" s="152"/>
      <c r="H138" s="152"/>
      <c r="I138" s="152"/>
      <c r="J138" s="160">
        <f>$J$111</f>
        <v>823.54099734621013</v>
      </c>
      <c r="K138" s="160"/>
      <c r="L138" s="160"/>
    </row>
    <row r="139" spans="2:12">
      <c r="B139" s="44" t="s">
        <v>27</v>
      </c>
      <c r="C139" s="152" t="s">
        <v>61</v>
      </c>
      <c r="D139" s="152"/>
      <c r="E139" s="152"/>
      <c r="F139" s="152"/>
      <c r="G139" s="152"/>
      <c r="H139" s="152"/>
      <c r="I139" s="152"/>
      <c r="J139" s="156">
        <f>$J$119</f>
        <v>185.19883076923077</v>
      </c>
      <c r="K139" s="156"/>
      <c r="L139" s="156"/>
    </row>
    <row r="140" spans="2:12">
      <c r="B140" s="163" t="s">
        <v>67</v>
      </c>
      <c r="C140" s="163"/>
      <c r="D140" s="163"/>
      <c r="E140" s="163"/>
      <c r="F140" s="163"/>
      <c r="G140" s="163"/>
      <c r="H140" s="163"/>
      <c r="I140" s="163"/>
      <c r="J140" s="148">
        <f>SUM(J135:J139)</f>
        <v>10930.590420298748</v>
      </c>
      <c r="K140" s="148"/>
      <c r="L140" s="148"/>
    </row>
    <row r="141" spans="2:12">
      <c r="B141" s="44" t="s">
        <v>28</v>
      </c>
      <c r="C141" s="152" t="s">
        <v>62</v>
      </c>
      <c r="D141" s="152"/>
      <c r="E141" s="152"/>
      <c r="F141" s="152"/>
      <c r="G141" s="152"/>
      <c r="H141" s="152"/>
      <c r="I141" s="152"/>
      <c r="J141" s="156">
        <f>$K$130</f>
        <v>2486.3952231920944</v>
      </c>
      <c r="K141" s="156"/>
      <c r="L141" s="156"/>
    </row>
    <row r="142" spans="2:12">
      <c r="B142" s="141" t="s">
        <v>68</v>
      </c>
      <c r="C142" s="141"/>
      <c r="D142" s="141"/>
      <c r="E142" s="141"/>
      <c r="F142" s="141"/>
      <c r="G142" s="141"/>
      <c r="H142" s="141"/>
      <c r="I142" s="141"/>
      <c r="J142" s="142">
        <f>J140+J141</f>
        <v>13416.985643490842</v>
      </c>
      <c r="K142" s="143"/>
      <c r="L142" s="144"/>
    </row>
    <row r="143" spans="2:12">
      <c r="B143" s="141" t="s">
        <v>103</v>
      </c>
      <c r="C143" s="141"/>
      <c r="D143" s="141"/>
      <c r="E143" s="141"/>
      <c r="F143" s="141"/>
      <c r="G143" s="141"/>
      <c r="H143" s="141"/>
      <c r="I143" s="141"/>
      <c r="J143" s="142">
        <f>J142*2</f>
        <v>26833.971286981683</v>
      </c>
      <c r="K143" s="143"/>
      <c r="L143" s="144"/>
    </row>
    <row r="144" spans="2:12">
      <c r="B144" s="141" t="s">
        <v>104</v>
      </c>
      <c r="C144" s="141"/>
      <c r="D144" s="141"/>
      <c r="E144" s="141"/>
      <c r="F144" s="141"/>
      <c r="G144" s="141"/>
      <c r="H144" s="141"/>
      <c r="I144" s="141"/>
      <c r="J144" s="142">
        <f>J143*12</f>
        <v>322007.65544378018</v>
      </c>
      <c r="K144" s="143"/>
      <c r="L144" s="144"/>
    </row>
  </sheetData>
  <mergeCells count="225">
    <mergeCell ref="J18:L18"/>
    <mergeCell ref="C37:I37"/>
    <mergeCell ref="J37:L37"/>
    <mergeCell ref="B143:I143"/>
    <mergeCell ref="J143:L143"/>
    <mergeCell ref="B39:L39"/>
    <mergeCell ref="B41:L41"/>
    <mergeCell ref="C30:I30"/>
    <mergeCell ref="B113:L113"/>
    <mergeCell ref="C136:I136"/>
    <mergeCell ref="B140:I140"/>
    <mergeCell ref="C83:I83"/>
    <mergeCell ref="B100:I100"/>
    <mergeCell ref="B121:L121"/>
    <mergeCell ref="B132:L132"/>
    <mergeCell ref="K126:L126"/>
    <mergeCell ref="C85:I85"/>
    <mergeCell ref="C86:I86"/>
    <mergeCell ref="K99:L99"/>
    <mergeCell ref="B134:I134"/>
    <mergeCell ref="J21:L21"/>
    <mergeCell ref="J25:L25"/>
    <mergeCell ref="C33:I33"/>
    <mergeCell ref="J33:L33"/>
    <mergeCell ref="B4:F4"/>
    <mergeCell ref="B5:F5"/>
    <mergeCell ref="B6:F6"/>
    <mergeCell ref="G5:I5"/>
    <mergeCell ref="C68:I68"/>
    <mergeCell ref="C9:I9"/>
    <mergeCell ref="C31:I31"/>
    <mergeCell ref="C35:I35"/>
    <mergeCell ref="C42:I42"/>
    <mergeCell ref="C18:I18"/>
    <mergeCell ref="C25:I25"/>
    <mergeCell ref="B29:L29"/>
    <mergeCell ref="J30:L30"/>
    <mergeCell ref="C22:I22"/>
    <mergeCell ref="J22:L22"/>
    <mergeCell ref="C23:I23"/>
    <mergeCell ref="J23:L23"/>
    <mergeCell ref="C24:I24"/>
    <mergeCell ref="J24:L24"/>
    <mergeCell ref="J35:L35"/>
    <mergeCell ref="C38:F38"/>
    <mergeCell ref="J31:L31"/>
    <mergeCell ref="C32:I32"/>
    <mergeCell ref="J32:L32"/>
    <mergeCell ref="B2:L2"/>
    <mergeCell ref="B8:L8"/>
    <mergeCell ref="G6:L6"/>
    <mergeCell ref="G4:L4"/>
    <mergeCell ref="G3:L3"/>
    <mergeCell ref="J68:L68"/>
    <mergeCell ref="J9:L9"/>
    <mergeCell ref="C10:I10"/>
    <mergeCell ref="J10:L10"/>
    <mergeCell ref="B3:F3"/>
    <mergeCell ref="C11:I11"/>
    <mergeCell ref="J11:L11"/>
    <mergeCell ref="C12:I12"/>
    <mergeCell ref="J12:L12"/>
    <mergeCell ref="K5:L5"/>
    <mergeCell ref="B27:L27"/>
    <mergeCell ref="B16:L16"/>
    <mergeCell ref="C17:I17"/>
    <mergeCell ref="J17:L17"/>
    <mergeCell ref="C19:I19"/>
    <mergeCell ref="J19:L19"/>
    <mergeCell ref="C20:I20"/>
    <mergeCell ref="J20:L20"/>
    <mergeCell ref="C21:I21"/>
    <mergeCell ref="C34:I34"/>
    <mergeCell ref="J34:L34"/>
    <mergeCell ref="B47:L47"/>
    <mergeCell ref="C48:I48"/>
    <mergeCell ref="K48:L48"/>
    <mergeCell ref="B45:I45"/>
    <mergeCell ref="C43:I43"/>
    <mergeCell ref="C44:I44"/>
    <mergeCell ref="K45:L45"/>
    <mergeCell ref="K44:L44"/>
    <mergeCell ref="K43:L43"/>
    <mergeCell ref="C36:I36"/>
    <mergeCell ref="J36:L36"/>
    <mergeCell ref="K42:L42"/>
    <mergeCell ref="C49:I49"/>
    <mergeCell ref="K49:L49"/>
    <mergeCell ref="C50:I50"/>
    <mergeCell ref="K50:L50"/>
    <mergeCell ref="C51:I51"/>
    <mergeCell ref="K51:L51"/>
    <mergeCell ref="C52:I52"/>
    <mergeCell ref="K52:L52"/>
    <mergeCell ref="C53:I53"/>
    <mergeCell ref="K53:L53"/>
    <mergeCell ref="C54:I54"/>
    <mergeCell ref="K54:L54"/>
    <mergeCell ref="C55:I55"/>
    <mergeCell ref="K55:L55"/>
    <mergeCell ref="C56:I56"/>
    <mergeCell ref="K56:L56"/>
    <mergeCell ref="C57:I57"/>
    <mergeCell ref="K57:L57"/>
    <mergeCell ref="J65:L65"/>
    <mergeCell ref="C58:I58"/>
    <mergeCell ref="B60:L60"/>
    <mergeCell ref="C61:I61"/>
    <mergeCell ref="J61:L61"/>
    <mergeCell ref="C62:I62"/>
    <mergeCell ref="J62:L62"/>
    <mergeCell ref="K80:L80"/>
    <mergeCell ref="C73:I73"/>
    <mergeCell ref="J73:L73"/>
    <mergeCell ref="B71:L71"/>
    <mergeCell ref="C63:I63"/>
    <mergeCell ref="J63:L63"/>
    <mergeCell ref="C64:I64"/>
    <mergeCell ref="J64:L64"/>
    <mergeCell ref="C66:I66"/>
    <mergeCell ref="J66:L66"/>
    <mergeCell ref="C65:I65"/>
    <mergeCell ref="B69:I69"/>
    <mergeCell ref="J69:L69"/>
    <mergeCell ref="C72:I72"/>
    <mergeCell ref="J72:L72"/>
    <mergeCell ref="C67:I67"/>
    <mergeCell ref="J67:L67"/>
    <mergeCell ref="K94:L94"/>
    <mergeCell ref="C115:I115"/>
    <mergeCell ref="J115:L115"/>
    <mergeCell ref="C74:I74"/>
    <mergeCell ref="J74:L74"/>
    <mergeCell ref="C75:I75"/>
    <mergeCell ref="J75:L75"/>
    <mergeCell ref="B76:I76"/>
    <mergeCell ref="J76:L76"/>
    <mergeCell ref="K93:L93"/>
    <mergeCell ref="K95:L95"/>
    <mergeCell ref="K96:L96"/>
    <mergeCell ref="C93:I93"/>
    <mergeCell ref="C94:I94"/>
    <mergeCell ref="C95:I95"/>
    <mergeCell ref="C84:I84"/>
    <mergeCell ref="B87:I87"/>
    <mergeCell ref="C92:I92"/>
    <mergeCell ref="K81:L81"/>
    <mergeCell ref="K82:L82"/>
    <mergeCell ref="B78:L78"/>
    <mergeCell ref="C80:I80"/>
    <mergeCell ref="C81:I81"/>
    <mergeCell ref="C82:I82"/>
    <mergeCell ref="C96:I96"/>
    <mergeCell ref="B119:I119"/>
    <mergeCell ref="J119:L119"/>
    <mergeCell ref="C97:I97"/>
    <mergeCell ref="C99:I99"/>
    <mergeCell ref="C103:I103"/>
    <mergeCell ref="J103:L103"/>
    <mergeCell ref="K98:L98"/>
    <mergeCell ref="K97:L97"/>
    <mergeCell ref="B112:I112"/>
    <mergeCell ref="J112:L112"/>
    <mergeCell ref="C108:I108"/>
    <mergeCell ref="J108:L108"/>
    <mergeCell ref="C109:I109"/>
    <mergeCell ref="J109:L109"/>
    <mergeCell ref="C110:I110"/>
    <mergeCell ref="K128:L128"/>
    <mergeCell ref="C126:I126"/>
    <mergeCell ref="C129:I129"/>
    <mergeCell ref="C116:I116"/>
    <mergeCell ref="J116:L116"/>
    <mergeCell ref="J110:L110"/>
    <mergeCell ref="B102:L102"/>
    <mergeCell ref="B107:L107"/>
    <mergeCell ref="B111:I111"/>
    <mergeCell ref="J111:L111"/>
    <mergeCell ref="C104:I104"/>
    <mergeCell ref="C123:I123"/>
    <mergeCell ref="K123:L123"/>
    <mergeCell ref="C124:I124"/>
    <mergeCell ref="K124:L124"/>
    <mergeCell ref="C125:I125"/>
    <mergeCell ref="K125:L125"/>
    <mergeCell ref="C127:I127"/>
    <mergeCell ref="K127:L127"/>
    <mergeCell ref="C128:I128"/>
    <mergeCell ref="C117:I117"/>
    <mergeCell ref="J117:L117"/>
    <mergeCell ref="J137:L137"/>
    <mergeCell ref="C138:I138"/>
    <mergeCell ref="J138:L138"/>
    <mergeCell ref="C139:I139"/>
    <mergeCell ref="J139:L139"/>
    <mergeCell ref="K129:L129"/>
    <mergeCell ref="B130:I130"/>
    <mergeCell ref="K130:L130"/>
    <mergeCell ref="J134:L134"/>
    <mergeCell ref="C135:I135"/>
    <mergeCell ref="J135:L135"/>
    <mergeCell ref="B144:I144"/>
    <mergeCell ref="J144:L144"/>
    <mergeCell ref="K100:L100"/>
    <mergeCell ref="K83:L83"/>
    <mergeCell ref="K84:L84"/>
    <mergeCell ref="K85:L85"/>
    <mergeCell ref="K86:L86"/>
    <mergeCell ref="K87:L87"/>
    <mergeCell ref="K92:L92"/>
    <mergeCell ref="B89:L89"/>
    <mergeCell ref="C118:I118"/>
    <mergeCell ref="J118:L118"/>
    <mergeCell ref="B91:L91"/>
    <mergeCell ref="C98:I98"/>
    <mergeCell ref="J140:L140"/>
    <mergeCell ref="C141:I141"/>
    <mergeCell ref="J141:L141"/>
    <mergeCell ref="B142:I142"/>
    <mergeCell ref="J142:L142"/>
    <mergeCell ref="J104:L104"/>
    <mergeCell ref="B105:I105"/>
    <mergeCell ref="J105:L105"/>
    <mergeCell ref="J136:L136"/>
    <mergeCell ref="C137:I137"/>
  </mergeCells>
  <pageMargins left="0.511811024" right="0.511811024" top="0.78740157499999996" bottom="0.78740157499999996" header="0.31496062000000002" footer="0.31496062000000002"/>
  <pageSetup paperSize="9" orientation="portrait" verticalDpi="597" r:id="rId1"/>
  <ignoredErrors>
    <ignoredError sqref="J110 J68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4"/>
  <sheetViews>
    <sheetView showGridLines="0" zoomScale="110" zoomScaleNormal="110" workbookViewId="0">
      <selection activeCell="A47" sqref="A47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204" t="s">
        <v>91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2:12" ht="12.75" customHeight="1">
      <c r="B3" s="212" t="s">
        <v>93</v>
      </c>
      <c r="C3" s="212"/>
      <c r="D3" s="212"/>
      <c r="E3" s="212"/>
      <c r="F3" s="212"/>
      <c r="G3" s="205" t="s">
        <v>205</v>
      </c>
      <c r="H3" s="205"/>
      <c r="I3" s="205"/>
      <c r="J3" s="205"/>
      <c r="K3" s="205"/>
      <c r="L3" s="206"/>
    </row>
    <row r="4" spans="2:12" ht="12.75" customHeight="1">
      <c r="B4" s="212" t="s">
        <v>94</v>
      </c>
      <c r="C4" s="212"/>
      <c r="D4" s="212"/>
      <c r="E4" s="212"/>
      <c r="F4" s="212"/>
      <c r="G4" s="205"/>
      <c r="H4" s="205"/>
      <c r="I4" s="205"/>
      <c r="J4" s="205"/>
      <c r="K4" s="205"/>
      <c r="L4" s="206"/>
    </row>
    <row r="5" spans="2:12" ht="12.75" customHeight="1">
      <c r="B5" s="212" t="s">
        <v>95</v>
      </c>
      <c r="C5" s="212"/>
      <c r="D5" s="212"/>
      <c r="E5" s="212"/>
      <c r="F5" s="212"/>
      <c r="G5" s="218"/>
      <c r="H5" s="205"/>
      <c r="I5" s="206"/>
      <c r="J5" s="68" t="s">
        <v>96</v>
      </c>
      <c r="K5" s="207"/>
      <c r="L5" s="209"/>
    </row>
    <row r="6" spans="2:12" ht="12.75" customHeight="1">
      <c r="B6" s="217" t="s">
        <v>92</v>
      </c>
      <c r="C6" s="217"/>
      <c r="D6" s="217"/>
      <c r="E6" s="217"/>
      <c r="F6" s="217"/>
      <c r="G6" s="205" t="s">
        <v>161</v>
      </c>
      <c r="H6" s="205"/>
      <c r="I6" s="205"/>
      <c r="J6" s="205"/>
      <c r="K6" s="205"/>
      <c r="L6" s="206"/>
    </row>
    <row r="7" spans="2:12">
      <c r="B7" s="18"/>
      <c r="C7" s="4"/>
      <c r="D7" s="2"/>
      <c r="E7" s="2"/>
      <c r="F7" s="2"/>
      <c r="G7" s="19"/>
      <c r="H7" s="18"/>
      <c r="I7" s="18"/>
      <c r="J7" s="18"/>
      <c r="K7" s="18"/>
      <c r="L7" s="18"/>
    </row>
    <row r="8" spans="2:12">
      <c r="B8" s="204" t="s">
        <v>17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2:12">
      <c r="B9" s="29" t="s">
        <v>98</v>
      </c>
      <c r="C9" s="210" t="s">
        <v>18</v>
      </c>
      <c r="D9" s="210"/>
      <c r="E9" s="210"/>
      <c r="F9" s="210"/>
      <c r="G9" s="210"/>
      <c r="H9" s="210"/>
      <c r="I9" s="210"/>
      <c r="J9" s="207" t="s">
        <v>106</v>
      </c>
      <c r="K9" s="208"/>
      <c r="L9" s="209"/>
    </row>
    <row r="10" spans="2:12">
      <c r="B10" s="29" t="s">
        <v>98</v>
      </c>
      <c r="C10" s="210" t="s">
        <v>19</v>
      </c>
      <c r="D10" s="210"/>
      <c r="E10" s="210"/>
      <c r="F10" s="210"/>
      <c r="G10" s="210"/>
      <c r="H10" s="210"/>
      <c r="I10" s="210"/>
      <c r="J10" s="211">
        <v>2022</v>
      </c>
      <c r="K10" s="211"/>
      <c r="L10" s="211"/>
    </row>
    <row r="11" spans="2:12">
      <c r="B11" s="29" t="s">
        <v>98</v>
      </c>
      <c r="C11" s="210" t="s">
        <v>97</v>
      </c>
      <c r="D11" s="210"/>
      <c r="E11" s="210"/>
      <c r="F11" s="210"/>
      <c r="G11" s="210"/>
      <c r="H11" s="210"/>
      <c r="I11" s="210"/>
      <c r="J11" s="211">
        <v>12</v>
      </c>
      <c r="K11" s="211"/>
      <c r="L11" s="211"/>
    </row>
    <row r="12" spans="2:12">
      <c r="B12" s="29" t="s">
        <v>98</v>
      </c>
      <c r="C12" s="210" t="s">
        <v>74</v>
      </c>
      <c r="D12" s="210"/>
      <c r="E12" s="210"/>
      <c r="F12" s="210"/>
      <c r="G12" s="210"/>
      <c r="H12" s="210"/>
      <c r="I12" s="210"/>
      <c r="J12" s="213" t="s">
        <v>206</v>
      </c>
      <c r="K12" s="214"/>
      <c r="L12" s="214"/>
    </row>
    <row r="13" spans="2:12">
      <c r="B13" s="18"/>
      <c r="C13" s="69"/>
      <c r="D13" s="2"/>
      <c r="E13" s="2"/>
      <c r="F13" s="2"/>
      <c r="G13" s="19"/>
      <c r="H13" s="18"/>
      <c r="I13" s="18"/>
      <c r="J13" s="18"/>
      <c r="K13" s="18"/>
      <c r="L13" s="18"/>
    </row>
    <row r="15" spans="2:12" ht="5.25" customHeight="1">
      <c r="B15" s="18"/>
      <c r="C15" s="18"/>
      <c r="D15" s="18"/>
      <c r="E15" s="18"/>
      <c r="F15" s="18"/>
      <c r="G15" s="19"/>
      <c r="H15" s="18"/>
      <c r="I15" s="18"/>
      <c r="J15" s="18"/>
      <c r="K15" s="18"/>
      <c r="L15" s="18"/>
    </row>
    <row r="16" spans="2:12">
      <c r="B16" s="204" t="s">
        <v>99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2:12">
      <c r="B17" s="30">
        <v>1</v>
      </c>
      <c r="C17" s="210" t="s">
        <v>69</v>
      </c>
      <c r="D17" s="210"/>
      <c r="E17" s="210"/>
      <c r="F17" s="210"/>
      <c r="G17" s="210"/>
      <c r="H17" s="210"/>
      <c r="I17" s="210"/>
      <c r="J17" s="216" t="s">
        <v>124</v>
      </c>
      <c r="K17" s="216"/>
      <c r="L17" s="216"/>
    </row>
    <row r="18" spans="2:12">
      <c r="B18" s="30">
        <v>2</v>
      </c>
      <c r="C18" s="210" t="s">
        <v>90</v>
      </c>
      <c r="D18" s="210"/>
      <c r="E18" s="210"/>
      <c r="F18" s="210"/>
      <c r="G18" s="210"/>
      <c r="H18" s="210"/>
      <c r="I18" s="210"/>
      <c r="J18" s="216" t="s">
        <v>109</v>
      </c>
      <c r="K18" s="216"/>
      <c r="L18" s="216"/>
    </row>
    <row r="19" spans="2:12">
      <c r="B19" s="30">
        <v>3</v>
      </c>
      <c r="C19" s="210" t="s">
        <v>20</v>
      </c>
      <c r="D19" s="210"/>
      <c r="E19" s="210"/>
      <c r="F19" s="210"/>
      <c r="G19" s="210"/>
      <c r="H19" s="210"/>
      <c r="I19" s="210"/>
      <c r="J19" s="213" t="s">
        <v>125</v>
      </c>
      <c r="K19" s="213"/>
      <c r="L19" s="213"/>
    </row>
    <row r="20" spans="2:12">
      <c r="B20" s="30">
        <v>4</v>
      </c>
      <c r="C20" s="210" t="s">
        <v>1</v>
      </c>
      <c r="D20" s="210"/>
      <c r="E20" s="210"/>
      <c r="F20" s="210"/>
      <c r="G20" s="210"/>
      <c r="H20" s="210"/>
      <c r="I20" s="210"/>
      <c r="J20" s="193">
        <v>3303.28</v>
      </c>
      <c r="K20" s="193"/>
      <c r="L20" s="193"/>
    </row>
    <row r="21" spans="2:12">
      <c r="B21" s="30">
        <v>5</v>
      </c>
      <c r="C21" s="210" t="s">
        <v>21</v>
      </c>
      <c r="D21" s="210"/>
      <c r="E21" s="210"/>
      <c r="F21" s="210"/>
      <c r="G21" s="210"/>
      <c r="H21" s="210"/>
      <c r="I21" s="210"/>
      <c r="J21" s="213" t="s">
        <v>126</v>
      </c>
      <c r="K21" s="213"/>
      <c r="L21" s="213"/>
    </row>
    <row r="22" spans="2:12">
      <c r="B22" s="30">
        <v>6</v>
      </c>
      <c r="C22" s="210" t="s">
        <v>22</v>
      </c>
      <c r="D22" s="210"/>
      <c r="E22" s="210"/>
      <c r="F22" s="210"/>
      <c r="G22" s="210"/>
      <c r="H22" s="210"/>
      <c r="I22" s="210"/>
      <c r="J22" s="222" t="s">
        <v>107</v>
      </c>
      <c r="K22" s="222"/>
      <c r="L22" s="222"/>
    </row>
    <row r="23" spans="2:12">
      <c r="B23" s="30">
        <v>7</v>
      </c>
      <c r="C23" s="210" t="s">
        <v>0</v>
      </c>
      <c r="D23" s="210"/>
      <c r="E23" s="210"/>
      <c r="F23" s="210"/>
      <c r="G23" s="210"/>
      <c r="H23" s="210"/>
      <c r="I23" s="210"/>
      <c r="J23" s="223">
        <v>12</v>
      </c>
      <c r="K23" s="223"/>
      <c r="L23" s="223"/>
    </row>
    <row r="24" spans="2:12">
      <c r="B24" s="30">
        <v>8</v>
      </c>
      <c r="C24" s="210" t="s">
        <v>71</v>
      </c>
      <c r="D24" s="210"/>
      <c r="E24" s="210"/>
      <c r="F24" s="210"/>
      <c r="G24" s="210"/>
      <c r="H24" s="210"/>
      <c r="I24" s="210"/>
      <c r="J24" s="224">
        <v>5.5</v>
      </c>
      <c r="K24" s="224"/>
      <c r="L24" s="224"/>
    </row>
    <row r="25" spans="2:12">
      <c r="B25" s="30">
        <v>9</v>
      </c>
      <c r="C25" s="210" t="s">
        <v>89</v>
      </c>
      <c r="D25" s="210"/>
      <c r="E25" s="210"/>
      <c r="F25" s="210"/>
      <c r="G25" s="210"/>
      <c r="H25" s="210"/>
      <c r="I25" s="210"/>
      <c r="J25" s="224">
        <v>41.23</v>
      </c>
      <c r="K25" s="224"/>
      <c r="L25" s="224"/>
    </row>
    <row r="26" spans="2:12" ht="12" customHeight="1">
      <c r="B26" s="18"/>
      <c r="C26" s="18"/>
      <c r="D26" s="20"/>
      <c r="E26" s="20"/>
      <c r="F26" s="20"/>
      <c r="G26" s="19"/>
      <c r="H26" s="18"/>
      <c r="I26" s="18"/>
      <c r="J26" s="18"/>
      <c r="K26" s="18"/>
      <c r="L26" s="18"/>
    </row>
    <row r="27" spans="2:12">
      <c r="B27" s="215" t="s">
        <v>100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2:12" ht="7.5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2:12">
      <c r="B29" s="220" t="s">
        <v>30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0" spans="2:12">
      <c r="B30" s="37">
        <v>1</v>
      </c>
      <c r="C30" s="201" t="s">
        <v>2</v>
      </c>
      <c r="D30" s="230"/>
      <c r="E30" s="230"/>
      <c r="F30" s="230"/>
      <c r="G30" s="230"/>
      <c r="H30" s="230"/>
      <c r="I30" s="182"/>
      <c r="J30" s="221" t="s">
        <v>31</v>
      </c>
      <c r="K30" s="221"/>
      <c r="L30" s="221"/>
    </row>
    <row r="31" spans="2:12">
      <c r="B31" s="30" t="s">
        <v>23</v>
      </c>
      <c r="C31" s="199" t="s">
        <v>32</v>
      </c>
      <c r="D31" s="199"/>
      <c r="E31" s="199"/>
      <c r="F31" s="199"/>
      <c r="G31" s="199"/>
      <c r="H31" s="199"/>
      <c r="I31" s="199"/>
      <c r="J31" s="192">
        <f>$J$20</f>
        <v>3303.28</v>
      </c>
      <c r="K31" s="226"/>
      <c r="L31" s="226"/>
    </row>
    <row r="32" spans="2:12">
      <c r="B32" s="31" t="s">
        <v>24</v>
      </c>
      <c r="C32" s="199" t="s">
        <v>33</v>
      </c>
      <c r="D32" s="199"/>
      <c r="E32" s="199"/>
      <c r="F32" s="199"/>
      <c r="G32" s="199"/>
      <c r="H32" s="199"/>
      <c r="I32" s="199"/>
      <c r="J32" s="154">
        <f>$J$31*30%</f>
        <v>990.98400000000004</v>
      </c>
      <c r="K32" s="154"/>
      <c r="L32" s="154"/>
    </row>
    <row r="33" spans="2:12">
      <c r="B33" s="30" t="s">
        <v>25</v>
      </c>
      <c r="C33" s="199" t="s">
        <v>34</v>
      </c>
      <c r="D33" s="199"/>
      <c r="E33" s="199"/>
      <c r="F33" s="199"/>
      <c r="G33" s="199"/>
      <c r="H33" s="199"/>
      <c r="I33" s="199"/>
      <c r="J33" s="157"/>
      <c r="K33" s="157"/>
      <c r="L33" s="157"/>
    </row>
    <row r="34" spans="2:12">
      <c r="B34" s="30" t="s">
        <v>26</v>
      </c>
      <c r="C34" s="199" t="s">
        <v>35</v>
      </c>
      <c r="D34" s="199"/>
      <c r="E34" s="199"/>
      <c r="F34" s="199"/>
      <c r="G34" s="199"/>
      <c r="H34" s="199"/>
      <c r="I34" s="199"/>
      <c r="J34" s="156"/>
      <c r="K34" s="156"/>
      <c r="L34" s="156"/>
    </row>
    <row r="35" spans="2:12">
      <c r="B35" s="30" t="s">
        <v>27</v>
      </c>
      <c r="C35" s="199" t="s">
        <v>36</v>
      </c>
      <c r="D35" s="199"/>
      <c r="E35" s="199"/>
      <c r="F35" s="199"/>
      <c r="G35" s="199"/>
      <c r="H35" s="199"/>
      <c r="I35" s="199"/>
      <c r="J35" s="156"/>
      <c r="K35" s="156"/>
      <c r="L35" s="156"/>
    </row>
    <row r="36" spans="2:12">
      <c r="B36" s="30" t="s">
        <v>28</v>
      </c>
      <c r="C36" s="199" t="s">
        <v>49</v>
      </c>
      <c r="D36" s="199"/>
      <c r="E36" s="199"/>
      <c r="F36" s="199"/>
      <c r="G36" s="199"/>
      <c r="H36" s="199"/>
      <c r="I36" s="199"/>
      <c r="J36" s="156"/>
      <c r="K36" s="156"/>
      <c r="L36" s="156"/>
    </row>
    <row r="37" spans="2:12">
      <c r="B37" s="30"/>
      <c r="C37" s="227" t="s">
        <v>10</v>
      </c>
      <c r="D37" s="227"/>
      <c r="E37" s="227"/>
      <c r="F37" s="227"/>
      <c r="G37" s="227"/>
      <c r="H37" s="227"/>
      <c r="I37" s="227"/>
      <c r="J37" s="228">
        <f>SUM(J31:L35)</f>
        <v>4294.2640000000001</v>
      </c>
      <c r="K37" s="228"/>
      <c r="L37" s="228"/>
    </row>
    <row r="38" spans="2:12">
      <c r="B38" s="18"/>
      <c r="C38" s="225"/>
      <c r="D38" s="225"/>
      <c r="E38" s="225"/>
      <c r="F38" s="225"/>
      <c r="G38" s="19"/>
      <c r="H38" s="18"/>
      <c r="I38" s="18"/>
      <c r="J38" s="18"/>
      <c r="K38" s="18"/>
      <c r="L38" s="18"/>
    </row>
    <row r="39" spans="2:12">
      <c r="B39" s="229" t="s">
        <v>38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</row>
    <row r="40" spans="2:12" ht="7.5" customHeight="1"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</row>
    <row r="41" spans="2:12">
      <c r="B41" s="220" t="s">
        <v>39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</row>
    <row r="42" spans="2:12">
      <c r="B42" s="70" t="s">
        <v>40</v>
      </c>
      <c r="C42" s="158" t="s">
        <v>41</v>
      </c>
      <c r="D42" s="158"/>
      <c r="E42" s="158"/>
      <c r="F42" s="158"/>
      <c r="G42" s="158"/>
      <c r="H42" s="158"/>
      <c r="I42" s="158"/>
      <c r="J42" s="34" t="s">
        <v>101</v>
      </c>
      <c r="K42" s="201" t="s">
        <v>31</v>
      </c>
      <c r="L42" s="182"/>
    </row>
    <row r="43" spans="2:12">
      <c r="B43" s="35" t="s">
        <v>23</v>
      </c>
      <c r="C43" s="188" t="s">
        <v>72</v>
      </c>
      <c r="D43" s="188"/>
      <c r="E43" s="188"/>
      <c r="F43" s="188"/>
      <c r="G43" s="188"/>
      <c r="H43" s="188"/>
      <c r="I43" s="188"/>
      <c r="J43" s="21">
        <v>8.3299999999999999E-2</v>
      </c>
      <c r="K43" s="203">
        <f>$J$37*J43</f>
        <v>357.71219120000001</v>
      </c>
      <c r="L43" s="203"/>
    </row>
    <row r="44" spans="2:12">
      <c r="B44" s="35" t="s">
        <v>24</v>
      </c>
      <c r="C44" s="188" t="s">
        <v>79</v>
      </c>
      <c r="D44" s="188"/>
      <c r="E44" s="188"/>
      <c r="F44" s="188"/>
      <c r="G44" s="188"/>
      <c r="H44" s="188"/>
      <c r="I44" s="188"/>
      <c r="J44" s="21">
        <v>0.121</v>
      </c>
      <c r="K44" s="203">
        <f>$J$37*J44</f>
        <v>519.60594400000002</v>
      </c>
      <c r="L44" s="203"/>
    </row>
    <row r="45" spans="2:12" ht="12.75" customHeight="1">
      <c r="B45" s="158" t="s">
        <v>10</v>
      </c>
      <c r="C45" s="158"/>
      <c r="D45" s="158"/>
      <c r="E45" s="158"/>
      <c r="F45" s="158"/>
      <c r="G45" s="158"/>
      <c r="H45" s="158"/>
      <c r="I45" s="158"/>
      <c r="J45" s="36">
        <f>SUM(J43:J44)</f>
        <v>0.20429999999999998</v>
      </c>
      <c r="K45" s="202">
        <f>K43+K44</f>
        <v>877.31813520000003</v>
      </c>
      <c r="L45" s="202"/>
    </row>
    <row r="46" spans="2:12" ht="12.75" customHeigh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ht="28.5" customHeight="1">
      <c r="B47" s="200" t="s">
        <v>70</v>
      </c>
      <c r="C47" s="200"/>
      <c r="D47" s="200"/>
      <c r="E47" s="200"/>
      <c r="F47" s="200"/>
      <c r="G47" s="200"/>
      <c r="H47" s="200"/>
      <c r="I47" s="200"/>
      <c r="J47" s="200"/>
      <c r="K47" s="200"/>
      <c r="L47" s="200"/>
    </row>
    <row r="48" spans="2:12">
      <c r="B48" s="71" t="s">
        <v>42</v>
      </c>
      <c r="C48" s="176" t="s">
        <v>43</v>
      </c>
      <c r="D48" s="176"/>
      <c r="E48" s="176"/>
      <c r="F48" s="176"/>
      <c r="G48" s="176"/>
      <c r="H48" s="176"/>
      <c r="I48" s="176"/>
      <c r="J48" s="34" t="s">
        <v>101</v>
      </c>
      <c r="K48" s="201" t="s">
        <v>31</v>
      </c>
      <c r="L48" s="182"/>
    </row>
    <row r="49" spans="2:12">
      <c r="B49" s="71" t="s">
        <v>23</v>
      </c>
      <c r="C49" s="188" t="s">
        <v>7</v>
      </c>
      <c r="D49" s="188"/>
      <c r="E49" s="188"/>
      <c r="F49" s="188"/>
      <c r="G49" s="188"/>
      <c r="H49" s="188"/>
      <c r="I49" s="188"/>
      <c r="J49" s="8">
        <v>0.2</v>
      </c>
      <c r="K49" s="160">
        <f t="shared" ref="K49:K56" si="0">ROUND(($J$37+$K$45)*J49,2)</f>
        <v>1034.32</v>
      </c>
      <c r="L49" s="160"/>
    </row>
    <row r="50" spans="2:12">
      <c r="B50" s="71" t="s">
        <v>24</v>
      </c>
      <c r="C50" s="188" t="s">
        <v>76</v>
      </c>
      <c r="D50" s="188"/>
      <c r="E50" s="188"/>
      <c r="F50" s="188"/>
      <c r="G50" s="188"/>
      <c r="H50" s="188"/>
      <c r="I50" s="188"/>
      <c r="J50" s="8">
        <v>2.5000000000000001E-2</v>
      </c>
      <c r="K50" s="160">
        <f t="shared" si="0"/>
        <v>129.29</v>
      </c>
      <c r="L50" s="160"/>
    </row>
    <row r="51" spans="2:12">
      <c r="B51" s="71" t="s">
        <v>25</v>
      </c>
      <c r="C51" s="188" t="s">
        <v>44</v>
      </c>
      <c r="D51" s="188"/>
      <c r="E51" s="188"/>
      <c r="F51" s="188"/>
      <c r="G51" s="188"/>
      <c r="H51" s="188"/>
      <c r="I51" s="188"/>
      <c r="J51" s="8">
        <v>0.02</v>
      </c>
      <c r="K51" s="160">
        <f t="shared" si="0"/>
        <v>103.43</v>
      </c>
      <c r="L51" s="160"/>
    </row>
    <row r="52" spans="2:12">
      <c r="B52" s="71" t="s">
        <v>26</v>
      </c>
      <c r="C52" s="188" t="s">
        <v>77</v>
      </c>
      <c r="D52" s="188"/>
      <c r="E52" s="188"/>
      <c r="F52" s="188"/>
      <c r="G52" s="188"/>
      <c r="H52" s="188"/>
      <c r="I52" s="188"/>
      <c r="J52" s="8">
        <v>1.4999999999999999E-2</v>
      </c>
      <c r="K52" s="160">
        <f t="shared" si="0"/>
        <v>77.569999999999993</v>
      </c>
      <c r="L52" s="160"/>
    </row>
    <row r="53" spans="2:12">
      <c r="B53" s="71" t="s">
        <v>27</v>
      </c>
      <c r="C53" s="188" t="s">
        <v>78</v>
      </c>
      <c r="D53" s="188"/>
      <c r="E53" s="188"/>
      <c r="F53" s="188"/>
      <c r="G53" s="188"/>
      <c r="H53" s="188"/>
      <c r="I53" s="188"/>
      <c r="J53" s="8">
        <v>0.01</v>
      </c>
      <c r="K53" s="160">
        <f t="shared" si="0"/>
        <v>51.72</v>
      </c>
      <c r="L53" s="160"/>
    </row>
    <row r="54" spans="2:12">
      <c r="B54" s="71" t="s">
        <v>28</v>
      </c>
      <c r="C54" s="188" t="s">
        <v>139</v>
      </c>
      <c r="D54" s="188"/>
      <c r="E54" s="188"/>
      <c r="F54" s="188"/>
      <c r="G54" s="188"/>
      <c r="H54" s="188"/>
      <c r="I54" s="188"/>
      <c r="J54" s="8">
        <v>6.0000000000000001E-3</v>
      </c>
      <c r="K54" s="160">
        <f t="shared" si="0"/>
        <v>31.03</v>
      </c>
      <c r="L54" s="160"/>
    </row>
    <row r="55" spans="2:12">
      <c r="B55" s="71" t="s">
        <v>29</v>
      </c>
      <c r="C55" s="188" t="s">
        <v>8</v>
      </c>
      <c r="D55" s="188"/>
      <c r="E55" s="188"/>
      <c r="F55" s="188"/>
      <c r="G55" s="188"/>
      <c r="H55" s="188"/>
      <c r="I55" s="188"/>
      <c r="J55" s="8">
        <v>2E-3</v>
      </c>
      <c r="K55" s="160">
        <f t="shared" si="0"/>
        <v>10.34</v>
      </c>
      <c r="L55" s="160"/>
    </row>
    <row r="56" spans="2:12">
      <c r="B56" s="71" t="s">
        <v>45</v>
      </c>
      <c r="C56" s="188" t="s">
        <v>9</v>
      </c>
      <c r="D56" s="188"/>
      <c r="E56" s="188"/>
      <c r="F56" s="188"/>
      <c r="G56" s="188"/>
      <c r="H56" s="188"/>
      <c r="I56" s="188"/>
      <c r="J56" s="8">
        <v>0.08</v>
      </c>
      <c r="K56" s="160">
        <f t="shared" si="0"/>
        <v>413.73</v>
      </c>
      <c r="L56" s="160"/>
    </row>
    <row r="57" spans="2:12">
      <c r="B57" s="39"/>
      <c r="C57" s="158" t="s">
        <v>10</v>
      </c>
      <c r="D57" s="158"/>
      <c r="E57" s="158"/>
      <c r="F57" s="158"/>
      <c r="G57" s="158"/>
      <c r="H57" s="158"/>
      <c r="I57" s="158"/>
      <c r="J57" s="40">
        <f>SUM(J49:J56)</f>
        <v>0.35800000000000004</v>
      </c>
      <c r="K57" s="148">
        <f>SUM(K49:L56)</f>
        <v>1851.4299999999998</v>
      </c>
      <c r="L57" s="148"/>
    </row>
    <row r="58" spans="2:12">
      <c r="B58" s="5"/>
      <c r="C58" s="195" t="s">
        <v>75</v>
      </c>
      <c r="D58" s="195"/>
      <c r="E58" s="195"/>
      <c r="F58" s="195"/>
      <c r="G58" s="195"/>
      <c r="H58" s="195"/>
      <c r="I58" s="195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3"/>
      <c r="H59" s="5"/>
      <c r="I59" s="5"/>
      <c r="J59" s="5"/>
      <c r="K59" s="5"/>
      <c r="L59" s="5"/>
    </row>
    <row r="60" spans="2:12">
      <c r="B60" s="168" t="s">
        <v>46</v>
      </c>
      <c r="C60" s="168"/>
      <c r="D60" s="168"/>
      <c r="E60" s="168"/>
      <c r="F60" s="168"/>
      <c r="G60" s="196"/>
      <c r="H60" s="196"/>
      <c r="I60" s="196"/>
      <c r="J60" s="196"/>
      <c r="K60" s="196"/>
      <c r="L60" s="196"/>
    </row>
    <row r="61" spans="2:12">
      <c r="B61" s="71" t="s">
        <v>47</v>
      </c>
      <c r="C61" s="176" t="s">
        <v>4</v>
      </c>
      <c r="D61" s="176"/>
      <c r="E61" s="176"/>
      <c r="F61" s="176"/>
      <c r="G61" s="176"/>
      <c r="H61" s="176"/>
      <c r="I61" s="176"/>
      <c r="J61" s="176" t="s">
        <v>31</v>
      </c>
      <c r="K61" s="176"/>
      <c r="L61" s="176"/>
    </row>
    <row r="62" spans="2:12">
      <c r="B62" s="71" t="s">
        <v>23</v>
      </c>
      <c r="C62" s="197" t="s">
        <v>5</v>
      </c>
      <c r="D62" s="197"/>
      <c r="E62" s="197"/>
      <c r="F62" s="197"/>
      <c r="G62" s="197"/>
      <c r="H62" s="197"/>
      <c r="I62" s="197"/>
      <c r="J62" s="198">
        <f>($J$24*$J$23*2)-($J$20*6%*(12/30))</f>
        <v>52.721279999999993</v>
      </c>
      <c r="K62" s="198"/>
      <c r="L62" s="198"/>
    </row>
    <row r="63" spans="2:12">
      <c r="B63" s="71" t="s">
        <v>24</v>
      </c>
      <c r="C63" s="191" t="s">
        <v>48</v>
      </c>
      <c r="D63" s="191"/>
      <c r="E63" s="191"/>
      <c r="F63" s="191"/>
      <c r="G63" s="191"/>
      <c r="H63" s="191"/>
      <c r="I63" s="191"/>
      <c r="J63" s="192">
        <f>($J$23*$J$25)-(0.3*$J$23)</f>
        <v>491.15999999999997</v>
      </c>
      <c r="K63" s="192"/>
      <c r="L63" s="192"/>
    </row>
    <row r="64" spans="2:12">
      <c r="B64" s="71" t="s">
        <v>25</v>
      </c>
      <c r="C64" s="191" t="s">
        <v>127</v>
      </c>
      <c r="D64" s="191"/>
      <c r="E64" s="191"/>
      <c r="F64" s="191"/>
      <c r="G64" s="191"/>
      <c r="H64" s="191"/>
      <c r="I64" s="191"/>
      <c r="J64" s="193">
        <v>169.67</v>
      </c>
      <c r="K64" s="193"/>
      <c r="L64" s="193"/>
    </row>
    <row r="65" spans="2:12">
      <c r="B65" s="71" t="s">
        <v>26</v>
      </c>
      <c r="C65" s="194" t="s">
        <v>128</v>
      </c>
      <c r="D65" s="194"/>
      <c r="E65" s="194"/>
      <c r="F65" s="194"/>
      <c r="G65" s="194"/>
      <c r="H65" s="194"/>
      <c r="I65" s="194"/>
      <c r="J65" s="192">
        <v>11.53</v>
      </c>
      <c r="K65" s="192"/>
      <c r="L65" s="192"/>
    </row>
    <row r="66" spans="2:12">
      <c r="B66" s="71" t="s">
        <v>27</v>
      </c>
      <c r="C66" s="194" t="s">
        <v>129</v>
      </c>
      <c r="D66" s="194"/>
      <c r="E66" s="194"/>
      <c r="F66" s="194"/>
      <c r="G66" s="194"/>
      <c r="H66" s="194"/>
      <c r="I66" s="194"/>
      <c r="J66" s="192">
        <v>10.039999999999999</v>
      </c>
      <c r="K66" s="192"/>
      <c r="L66" s="192"/>
    </row>
    <row r="67" spans="2:12">
      <c r="B67" s="71" t="s">
        <v>28</v>
      </c>
      <c r="C67" s="194" t="s">
        <v>130</v>
      </c>
      <c r="D67" s="194"/>
      <c r="E67" s="194"/>
      <c r="F67" s="194"/>
      <c r="G67" s="194"/>
      <c r="H67" s="194"/>
      <c r="I67" s="194"/>
      <c r="J67" s="192">
        <v>25.5</v>
      </c>
      <c r="K67" s="192"/>
      <c r="L67" s="192"/>
    </row>
    <row r="68" spans="2:12">
      <c r="B68" s="71" t="s">
        <v>29</v>
      </c>
      <c r="C68" s="219" t="s">
        <v>146</v>
      </c>
      <c r="D68" s="219"/>
      <c r="E68" s="219"/>
      <c r="F68" s="219"/>
      <c r="G68" s="219"/>
      <c r="H68" s="219"/>
      <c r="I68" s="219"/>
      <c r="J68" s="193">
        <f>(($J$37/220)*$J$23)*0.5</f>
        <v>117.11629090909092</v>
      </c>
      <c r="K68" s="193"/>
      <c r="L68" s="193"/>
    </row>
    <row r="69" spans="2:12">
      <c r="B69" s="176" t="s">
        <v>10</v>
      </c>
      <c r="C69" s="176"/>
      <c r="D69" s="176"/>
      <c r="E69" s="176"/>
      <c r="F69" s="176"/>
      <c r="G69" s="176"/>
      <c r="H69" s="176"/>
      <c r="I69" s="176"/>
      <c r="J69" s="141">
        <f>SUM(J62:L68)</f>
        <v>877.73757090909078</v>
      </c>
      <c r="K69" s="141"/>
      <c r="L69" s="141"/>
    </row>
    <row r="70" spans="2:12" ht="11.25" customHeight="1">
      <c r="B70" s="5"/>
      <c r="C70" s="3"/>
      <c r="D70" s="3"/>
      <c r="E70" s="3"/>
      <c r="F70" s="3"/>
      <c r="G70" s="23"/>
      <c r="H70" s="5"/>
      <c r="I70" s="5"/>
      <c r="J70" s="5"/>
      <c r="K70" s="5"/>
      <c r="L70" s="5"/>
    </row>
    <row r="71" spans="2:12">
      <c r="B71" s="168" t="s">
        <v>50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</row>
    <row r="72" spans="2:12" ht="24" customHeight="1">
      <c r="B72" s="71">
        <v>2</v>
      </c>
      <c r="C72" s="177" t="s">
        <v>53</v>
      </c>
      <c r="D72" s="177"/>
      <c r="E72" s="177"/>
      <c r="F72" s="177"/>
      <c r="G72" s="177"/>
      <c r="H72" s="177"/>
      <c r="I72" s="177"/>
      <c r="J72" s="176" t="s">
        <v>31</v>
      </c>
      <c r="K72" s="176"/>
      <c r="L72" s="176"/>
    </row>
    <row r="73" spans="2:12">
      <c r="B73" s="71" t="s">
        <v>51</v>
      </c>
      <c r="C73" s="190" t="s">
        <v>41</v>
      </c>
      <c r="D73" s="190"/>
      <c r="E73" s="190"/>
      <c r="F73" s="190"/>
      <c r="G73" s="190"/>
      <c r="H73" s="190"/>
      <c r="I73" s="190"/>
      <c r="J73" s="161">
        <f>$K$45</f>
        <v>877.31813520000003</v>
      </c>
      <c r="K73" s="184"/>
      <c r="L73" s="185"/>
    </row>
    <row r="74" spans="2:12">
      <c r="B74" s="71" t="s">
        <v>52</v>
      </c>
      <c r="C74" s="183" t="s">
        <v>43</v>
      </c>
      <c r="D74" s="183"/>
      <c r="E74" s="183"/>
      <c r="F74" s="183"/>
      <c r="G74" s="183"/>
      <c r="H74" s="183"/>
      <c r="I74" s="183"/>
      <c r="J74" s="161">
        <f>$K$57</f>
        <v>1851.4299999999998</v>
      </c>
      <c r="K74" s="184"/>
      <c r="L74" s="185"/>
    </row>
    <row r="75" spans="2:12">
      <c r="B75" s="71" t="s">
        <v>47</v>
      </c>
      <c r="C75" s="183" t="s">
        <v>4</v>
      </c>
      <c r="D75" s="183"/>
      <c r="E75" s="183"/>
      <c r="F75" s="183"/>
      <c r="G75" s="183"/>
      <c r="H75" s="183"/>
      <c r="I75" s="183"/>
      <c r="J75" s="186">
        <f>$J$69</f>
        <v>877.73757090909078</v>
      </c>
      <c r="K75" s="184"/>
      <c r="L75" s="185"/>
    </row>
    <row r="76" spans="2:12">
      <c r="B76" s="187" t="s">
        <v>10</v>
      </c>
      <c r="C76" s="187"/>
      <c r="D76" s="187"/>
      <c r="E76" s="187"/>
      <c r="F76" s="187"/>
      <c r="G76" s="187"/>
      <c r="H76" s="187"/>
      <c r="I76" s="187"/>
      <c r="J76" s="141">
        <f>SUM(J73:L75)</f>
        <v>3606.4857061090906</v>
      </c>
      <c r="K76" s="141"/>
      <c r="L76" s="141"/>
    </row>
    <row r="77" spans="2:12" ht="27" customHeight="1">
      <c r="B77" s="5"/>
      <c r="C77" s="3"/>
      <c r="D77" s="3"/>
      <c r="E77" s="3"/>
      <c r="F77" s="3"/>
      <c r="G77" s="24"/>
      <c r="H77" s="25"/>
      <c r="I77" s="25"/>
      <c r="J77" s="5"/>
      <c r="K77" s="5"/>
      <c r="L77" s="5"/>
    </row>
    <row r="78" spans="2:12" ht="12" customHeight="1">
      <c r="B78" s="151" t="s">
        <v>54</v>
      </c>
      <c r="C78" s="151"/>
      <c r="D78" s="151"/>
      <c r="E78" s="151"/>
      <c r="F78" s="151"/>
      <c r="G78" s="151"/>
      <c r="H78" s="151"/>
      <c r="I78" s="151"/>
      <c r="J78" s="151"/>
      <c r="K78" s="151"/>
      <c r="L78" s="151"/>
    </row>
    <row r="79" spans="2:12" ht="2.25" customHeight="1">
      <c r="B79" s="5"/>
      <c r="C79" s="3"/>
      <c r="D79" s="3"/>
      <c r="E79" s="3"/>
      <c r="F79" s="3"/>
      <c r="G79" s="24"/>
      <c r="H79" s="25"/>
      <c r="I79" s="25"/>
      <c r="J79" s="5"/>
      <c r="K79" s="5"/>
      <c r="L79" s="5"/>
    </row>
    <row r="80" spans="2:12">
      <c r="B80" s="71">
        <v>3</v>
      </c>
      <c r="C80" s="177" t="s">
        <v>11</v>
      </c>
      <c r="D80" s="177"/>
      <c r="E80" s="177"/>
      <c r="F80" s="177"/>
      <c r="G80" s="177"/>
      <c r="H80" s="177"/>
      <c r="I80" s="177"/>
      <c r="J80" s="34" t="s">
        <v>101</v>
      </c>
      <c r="K80" s="177" t="s">
        <v>3</v>
      </c>
      <c r="L80" s="177"/>
    </row>
    <row r="81" spans="2:14">
      <c r="B81" s="71" t="s">
        <v>23</v>
      </c>
      <c r="C81" s="188" t="s">
        <v>12</v>
      </c>
      <c r="D81" s="188"/>
      <c r="E81" s="188"/>
      <c r="F81" s="188"/>
      <c r="G81" s="188"/>
      <c r="H81" s="188"/>
      <c r="I81" s="188"/>
      <c r="J81" s="46">
        <v>1.8100000000000002E-2</v>
      </c>
      <c r="K81" s="147">
        <f t="shared" ref="K81:K86" si="1">($J$37)*J81</f>
        <v>77.726178400000009</v>
      </c>
      <c r="L81" s="147"/>
      <c r="N81" s="9"/>
    </row>
    <row r="82" spans="2:14">
      <c r="B82" s="71" t="s">
        <v>24</v>
      </c>
      <c r="C82" s="188" t="s">
        <v>16</v>
      </c>
      <c r="D82" s="188"/>
      <c r="E82" s="188"/>
      <c r="F82" s="188"/>
      <c r="G82" s="188"/>
      <c r="H82" s="188"/>
      <c r="I82" s="188"/>
      <c r="J82" s="46">
        <v>1.4E-3</v>
      </c>
      <c r="K82" s="147">
        <f t="shared" si="1"/>
        <v>6.0119696000000005</v>
      </c>
      <c r="L82" s="147"/>
      <c r="N82" s="10"/>
    </row>
    <row r="83" spans="2:14" ht="27.75" customHeight="1">
      <c r="B83" s="71" t="s">
        <v>25</v>
      </c>
      <c r="C83" s="188" t="s">
        <v>80</v>
      </c>
      <c r="D83" s="188"/>
      <c r="E83" s="188"/>
      <c r="F83" s="188"/>
      <c r="G83" s="188"/>
      <c r="H83" s="188"/>
      <c r="I83" s="188"/>
      <c r="J83" s="46">
        <v>4.0500000000000001E-2</v>
      </c>
      <c r="K83" s="147">
        <f t="shared" si="1"/>
        <v>173.91769200000002</v>
      </c>
      <c r="L83" s="147"/>
      <c r="N83" s="10"/>
    </row>
    <row r="84" spans="2:14">
      <c r="B84" s="71" t="s">
        <v>26</v>
      </c>
      <c r="C84" s="188" t="s">
        <v>13</v>
      </c>
      <c r="D84" s="188"/>
      <c r="E84" s="188"/>
      <c r="F84" s="188"/>
      <c r="G84" s="188"/>
      <c r="H84" s="188"/>
      <c r="I84" s="188"/>
      <c r="J84" s="46">
        <v>1.9E-3</v>
      </c>
      <c r="K84" s="147">
        <f t="shared" si="1"/>
        <v>8.1591015999999996</v>
      </c>
      <c r="L84" s="147"/>
      <c r="N84" s="9"/>
    </row>
    <row r="85" spans="2:14" ht="25.5" customHeight="1">
      <c r="B85" s="71" t="s">
        <v>27</v>
      </c>
      <c r="C85" s="188" t="s">
        <v>83</v>
      </c>
      <c r="D85" s="188"/>
      <c r="E85" s="188"/>
      <c r="F85" s="188"/>
      <c r="G85" s="188"/>
      <c r="H85" s="188"/>
      <c r="I85" s="188"/>
      <c r="J85" s="46">
        <v>6.9999999999999999E-4</v>
      </c>
      <c r="K85" s="147">
        <f t="shared" si="1"/>
        <v>3.0059848000000002</v>
      </c>
      <c r="L85" s="147"/>
    </row>
    <row r="86" spans="2:14" ht="29.25" customHeight="1">
      <c r="B86" s="71" t="s">
        <v>28</v>
      </c>
      <c r="C86" s="188" t="s">
        <v>81</v>
      </c>
      <c r="D86" s="188"/>
      <c r="E86" s="188"/>
      <c r="F86" s="188"/>
      <c r="G86" s="188"/>
      <c r="H86" s="188"/>
      <c r="I86" s="188"/>
      <c r="J86" s="46">
        <v>4.4999999999999997E-3</v>
      </c>
      <c r="K86" s="147">
        <f t="shared" si="1"/>
        <v>19.324187999999999</v>
      </c>
      <c r="L86" s="147"/>
    </row>
    <row r="87" spans="2:14">
      <c r="B87" s="158" t="s">
        <v>10</v>
      </c>
      <c r="C87" s="158"/>
      <c r="D87" s="158"/>
      <c r="E87" s="158"/>
      <c r="F87" s="158"/>
      <c r="G87" s="158"/>
      <c r="H87" s="158"/>
      <c r="I87" s="158"/>
      <c r="J87" s="47">
        <f>SUM(J81:J86)</f>
        <v>6.7100000000000007E-2</v>
      </c>
      <c r="K87" s="148">
        <f>SUM(K81:L86)</f>
        <v>288.14511440000001</v>
      </c>
      <c r="L87" s="148"/>
    </row>
    <row r="88" spans="2:14" ht="22.5" customHeight="1">
      <c r="B88" s="5"/>
      <c r="C88" s="3"/>
      <c r="D88" s="3"/>
      <c r="E88" s="3"/>
      <c r="F88" s="3"/>
      <c r="G88" s="23"/>
      <c r="H88" s="5"/>
      <c r="I88" s="5"/>
      <c r="J88" s="5"/>
      <c r="K88" s="5"/>
      <c r="L88" s="5"/>
    </row>
    <row r="89" spans="2:14">
      <c r="B89" s="151" t="s">
        <v>55</v>
      </c>
      <c r="C89" s="151"/>
      <c r="D89" s="151"/>
      <c r="E89" s="151"/>
      <c r="F89" s="151"/>
      <c r="G89" s="151"/>
      <c r="H89" s="151"/>
      <c r="I89" s="151"/>
      <c r="J89" s="151"/>
      <c r="K89" s="151"/>
      <c r="L89" s="151"/>
    </row>
    <row r="90" spans="2:14" ht="3" customHeight="1">
      <c r="B90" s="5"/>
      <c r="C90" s="3"/>
      <c r="D90" s="3"/>
      <c r="E90" s="3"/>
      <c r="F90" s="3"/>
      <c r="G90" s="23"/>
      <c r="H90" s="5"/>
      <c r="I90" s="5"/>
      <c r="J90" s="5"/>
      <c r="K90" s="5"/>
      <c r="L90" s="5"/>
    </row>
    <row r="91" spans="2:14">
      <c r="B91" s="155" t="s">
        <v>56</v>
      </c>
      <c r="C91" s="155"/>
      <c r="D91" s="155"/>
      <c r="E91" s="155"/>
      <c r="F91" s="155"/>
      <c r="G91" s="155"/>
      <c r="H91" s="155"/>
      <c r="I91" s="155"/>
      <c r="J91" s="155"/>
      <c r="K91" s="155"/>
      <c r="L91" s="155"/>
    </row>
    <row r="92" spans="2:14" ht="12.75" customHeight="1">
      <c r="B92" s="41" t="s">
        <v>57</v>
      </c>
      <c r="C92" s="189" t="s">
        <v>84</v>
      </c>
      <c r="D92" s="189"/>
      <c r="E92" s="189"/>
      <c r="F92" s="189"/>
      <c r="G92" s="189"/>
      <c r="H92" s="189"/>
      <c r="I92" s="189"/>
      <c r="J92" s="34" t="s">
        <v>73</v>
      </c>
      <c r="K92" s="149" t="s">
        <v>31</v>
      </c>
      <c r="L92" s="150"/>
    </row>
    <row r="93" spans="2:14" ht="12.75" customHeight="1">
      <c r="B93" s="42" t="s">
        <v>23</v>
      </c>
      <c r="C93" s="152" t="s">
        <v>247</v>
      </c>
      <c r="D93" s="152"/>
      <c r="E93" s="152"/>
      <c r="F93" s="152"/>
      <c r="G93" s="152"/>
      <c r="H93" s="152"/>
      <c r="I93" s="152"/>
      <c r="J93" s="26">
        <v>9.4999999999999998E-3</v>
      </c>
      <c r="K93" s="178">
        <f>$J$37*J93</f>
        <v>40.795507999999998</v>
      </c>
      <c r="L93" s="179"/>
    </row>
    <row r="94" spans="2:14" ht="26.25" customHeight="1">
      <c r="B94" s="41" t="s">
        <v>24</v>
      </c>
      <c r="C94" s="152" t="s">
        <v>245</v>
      </c>
      <c r="D94" s="152"/>
      <c r="E94" s="152"/>
      <c r="F94" s="152"/>
      <c r="G94" s="152"/>
      <c r="H94" s="152"/>
      <c r="I94" s="152"/>
      <c r="J94" s="26">
        <v>4.1700000000000001E-2</v>
      </c>
      <c r="K94" s="178">
        <f t="shared" ref="K94:K98" si="2">$J$37*J94</f>
        <v>179.07080880000001</v>
      </c>
      <c r="L94" s="179"/>
    </row>
    <row r="95" spans="2:14" ht="12.75" customHeight="1">
      <c r="B95" s="41" t="s">
        <v>25</v>
      </c>
      <c r="C95" s="152" t="s">
        <v>246</v>
      </c>
      <c r="D95" s="152"/>
      <c r="E95" s="152"/>
      <c r="F95" s="152"/>
      <c r="G95" s="152"/>
      <c r="H95" s="152"/>
      <c r="I95" s="152"/>
      <c r="J95" s="26">
        <v>1E-3</v>
      </c>
      <c r="K95" s="178">
        <f t="shared" si="2"/>
        <v>4.2942640000000001</v>
      </c>
      <c r="L95" s="179"/>
    </row>
    <row r="96" spans="2:14" ht="12.75" customHeight="1">
      <c r="B96" s="41" t="s">
        <v>26</v>
      </c>
      <c r="C96" s="152" t="s">
        <v>248</v>
      </c>
      <c r="D96" s="152"/>
      <c r="E96" s="152"/>
      <c r="F96" s="152"/>
      <c r="G96" s="152"/>
      <c r="H96" s="152"/>
      <c r="I96" s="152"/>
      <c r="J96" s="26">
        <v>6.3E-3</v>
      </c>
      <c r="K96" s="178">
        <f t="shared" si="2"/>
        <v>27.053863200000002</v>
      </c>
      <c r="L96" s="179"/>
    </row>
    <row r="97" spans="2:12" ht="12.75" customHeight="1">
      <c r="B97" s="41" t="s">
        <v>27</v>
      </c>
      <c r="C97" s="152" t="s">
        <v>249</v>
      </c>
      <c r="D97" s="152"/>
      <c r="E97" s="152"/>
      <c r="F97" s="152"/>
      <c r="G97" s="152"/>
      <c r="H97" s="152"/>
      <c r="I97" s="152"/>
      <c r="J97" s="27">
        <v>2.0000000000000001E-4</v>
      </c>
      <c r="K97" s="178">
        <f t="shared" si="2"/>
        <v>0.85885280000000008</v>
      </c>
      <c r="L97" s="179"/>
    </row>
    <row r="98" spans="2:12" ht="26.25" customHeight="1">
      <c r="B98" s="41" t="s">
        <v>28</v>
      </c>
      <c r="C98" s="152" t="s">
        <v>250</v>
      </c>
      <c r="D98" s="152"/>
      <c r="E98" s="152"/>
      <c r="F98" s="152"/>
      <c r="G98" s="152"/>
      <c r="H98" s="152"/>
      <c r="I98" s="152"/>
      <c r="J98" s="26">
        <v>9.6799999999999997E-2</v>
      </c>
      <c r="K98" s="178">
        <f t="shared" si="2"/>
        <v>415.68475519999998</v>
      </c>
      <c r="L98" s="179"/>
    </row>
    <row r="99" spans="2:12" ht="12.75" customHeight="1">
      <c r="B99" s="41" t="s">
        <v>29</v>
      </c>
      <c r="C99" s="152" t="s">
        <v>85</v>
      </c>
      <c r="D99" s="152"/>
      <c r="E99" s="152"/>
      <c r="F99" s="152"/>
      <c r="G99" s="152"/>
      <c r="H99" s="152"/>
      <c r="I99" s="152"/>
      <c r="J99" s="26"/>
      <c r="K99" s="178"/>
      <c r="L99" s="179"/>
    </row>
    <row r="100" spans="2:12">
      <c r="B100" s="158" t="s">
        <v>10</v>
      </c>
      <c r="C100" s="158"/>
      <c r="D100" s="158"/>
      <c r="E100" s="158"/>
      <c r="F100" s="158"/>
      <c r="G100" s="158"/>
      <c r="H100" s="158"/>
      <c r="I100" s="158"/>
      <c r="J100" s="43">
        <f>SUM(J93:J99)</f>
        <v>0.1555</v>
      </c>
      <c r="K100" s="145">
        <f>SUM(K93:L99)</f>
        <v>667.75805199999991</v>
      </c>
      <c r="L100" s="146"/>
    </row>
    <row r="101" spans="2:12" ht="9" customHeight="1">
      <c r="B101" s="15"/>
      <c r="C101" s="15"/>
      <c r="D101" s="15"/>
      <c r="E101" s="15"/>
      <c r="F101" s="15"/>
      <c r="G101" s="15"/>
      <c r="H101" s="15"/>
      <c r="I101" s="15"/>
      <c r="J101" s="16"/>
      <c r="K101" s="17"/>
      <c r="L101" s="17"/>
    </row>
    <row r="102" spans="2:12">
      <c r="B102" s="167" t="s">
        <v>58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2:12">
      <c r="B103" s="71" t="s">
        <v>59</v>
      </c>
      <c r="C103" s="177" t="s">
        <v>86</v>
      </c>
      <c r="D103" s="177"/>
      <c r="E103" s="177"/>
      <c r="F103" s="177"/>
      <c r="G103" s="177"/>
      <c r="H103" s="177"/>
      <c r="I103" s="177"/>
      <c r="J103" s="158" t="s">
        <v>31</v>
      </c>
      <c r="K103" s="158"/>
      <c r="L103" s="158"/>
    </row>
    <row r="104" spans="2:12">
      <c r="B104" s="66" t="s">
        <v>23</v>
      </c>
      <c r="C104" s="170" t="s">
        <v>87</v>
      </c>
      <c r="D104" s="170"/>
      <c r="E104" s="170"/>
      <c r="F104" s="170"/>
      <c r="G104" s="170"/>
      <c r="H104" s="170"/>
      <c r="I104" s="170"/>
      <c r="J104" s="157">
        <v>0</v>
      </c>
      <c r="K104" s="157"/>
      <c r="L104" s="157"/>
    </row>
    <row r="105" spans="2:12">
      <c r="B105" s="158" t="s">
        <v>10</v>
      </c>
      <c r="C105" s="158"/>
      <c r="D105" s="158"/>
      <c r="E105" s="158"/>
      <c r="F105" s="158"/>
      <c r="G105" s="158"/>
      <c r="H105" s="158"/>
      <c r="I105" s="158"/>
      <c r="J105" s="159">
        <f>J104</f>
        <v>0</v>
      </c>
      <c r="K105" s="159"/>
      <c r="L105" s="159"/>
    </row>
    <row r="106" spans="2:12" ht="21" customHeight="1">
      <c r="B106" s="6"/>
      <c r="C106" s="7"/>
      <c r="D106" s="6"/>
      <c r="E106" s="6"/>
      <c r="F106" s="6"/>
      <c r="G106" s="6"/>
      <c r="H106" s="6"/>
      <c r="I106" s="6"/>
      <c r="J106" s="6"/>
      <c r="K106" s="6"/>
      <c r="L106" s="6"/>
    </row>
    <row r="107" spans="2:12">
      <c r="B107" s="168" t="s">
        <v>60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</row>
    <row r="108" spans="2:12" ht="25.5" customHeight="1">
      <c r="B108" s="71">
        <v>4</v>
      </c>
      <c r="C108" s="177" t="s">
        <v>88</v>
      </c>
      <c r="D108" s="177"/>
      <c r="E108" s="177"/>
      <c r="F108" s="177"/>
      <c r="G108" s="177"/>
      <c r="H108" s="177"/>
      <c r="I108" s="177"/>
      <c r="J108" s="176" t="s">
        <v>31</v>
      </c>
      <c r="K108" s="176"/>
      <c r="L108" s="176"/>
    </row>
    <row r="109" spans="2:12">
      <c r="B109" s="71" t="s">
        <v>57</v>
      </c>
      <c r="C109" s="152" t="s">
        <v>84</v>
      </c>
      <c r="D109" s="152"/>
      <c r="E109" s="152"/>
      <c r="F109" s="152"/>
      <c r="G109" s="152"/>
      <c r="H109" s="152"/>
      <c r="I109" s="152"/>
      <c r="J109" s="147">
        <f>K100</f>
        <v>667.75805199999991</v>
      </c>
      <c r="K109" s="147"/>
      <c r="L109" s="147"/>
    </row>
    <row r="110" spans="2:12">
      <c r="B110" s="71" t="s">
        <v>59</v>
      </c>
      <c r="C110" s="152" t="s">
        <v>86</v>
      </c>
      <c r="D110" s="152"/>
      <c r="E110" s="152"/>
      <c r="F110" s="152"/>
      <c r="G110" s="152"/>
      <c r="H110" s="152"/>
      <c r="I110" s="152"/>
      <c r="J110" s="157">
        <f>J105</f>
        <v>0</v>
      </c>
      <c r="K110" s="157"/>
      <c r="L110" s="157"/>
    </row>
    <row r="111" spans="2:12" ht="12.75" customHeight="1">
      <c r="B111" s="169" t="s">
        <v>10</v>
      </c>
      <c r="C111" s="169"/>
      <c r="D111" s="169"/>
      <c r="E111" s="169"/>
      <c r="F111" s="169"/>
      <c r="G111" s="169"/>
      <c r="H111" s="169"/>
      <c r="I111" s="169"/>
      <c r="J111" s="148">
        <f>J109+J110</f>
        <v>667.75805199999991</v>
      </c>
      <c r="K111" s="148"/>
      <c r="L111" s="148"/>
    </row>
    <row r="112" spans="2:12">
      <c r="B112" s="167"/>
      <c r="C112" s="167"/>
      <c r="D112" s="167"/>
      <c r="E112" s="167"/>
      <c r="F112" s="167"/>
      <c r="G112" s="167"/>
      <c r="H112" s="167"/>
      <c r="I112" s="167"/>
      <c r="J112" s="180"/>
      <c r="K112" s="180"/>
      <c r="L112" s="180"/>
    </row>
    <row r="113" spans="2:12">
      <c r="B113" s="231" t="s">
        <v>61</v>
      </c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</row>
    <row r="114" spans="2:12">
      <c r="B114" s="6"/>
      <c r="C114" s="7"/>
      <c r="D114" s="6"/>
      <c r="E114" s="6"/>
      <c r="F114" s="6"/>
      <c r="G114" s="6"/>
      <c r="H114" s="6"/>
      <c r="I114" s="6"/>
      <c r="J114" s="6"/>
      <c r="K114" s="6"/>
      <c r="L114" s="6"/>
    </row>
    <row r="115" spans="2:12">
      <c r="B115" s="71">
        <v>5</v>
      </c>
      <c r="C115" s="181" t="s">
        <v>6</v>
      </c>
      <c r="D115" s="181"/>
      <c r="E115" s="181"/>
      <c r="F115" s="181"/>
      <c r="G115" s="181"/>
      <c r="H115" s="181"/>
      <c r="I115" s="181"/>
      <c r="J115" s="182" t="s">
        <v>31</v>
      </c>
      <c r="K115" s="176"/>
      <c r="L115" s="176"/>
    </row>
    <row r="116" spans="2:12">
      <c r="B116" s="66" t="s">
        <v>23</v>
      </c>
      <c r="C116" s="152" t="s">
        <v>108</v>
      </c>
      <c r="D116" s="152"/>
      <c r="E116" s="152"/>
      <c r="F116" s="152"/>
      <c r="G116" s="152"/>
      <c r="H116" s="152"/>
      <c r="I116" s="152"/>
      <c r="J116" s="153">
        <f>UNIFORMES!I14</f>
        <v>126.79416666666667</v>
      </c>
      <c r="K116" s="154"/>
      <c r="L116" s="154"/>
    </row>
    <row r="117" spans="2:12">
      <c r="B117" s="66" t="s">
        <v>23</v>
      </c>
      <c r="C117" s="152" t="s">
        <v>147</v>
      </c>
      <c r="D117" s="152"/>
      <c r="E117" s="152"/>
      <c r="F117" s="152"/>
      <c r="G117" s="152"/>
      <c r="H117" s="152"/>
      <c r="I117" s="152"/>
      <c r="J117" s="153">
        <f>MATERIAIS!I32</f>
        <v>19.649935897435899</v>
      </c>
      <c r="K117" s="154"/>
      <c r="L117" s="154"/>
    </row>
    <row r="118" spans="2:12">
      <c r="B118" s="66" t="s">
        <v>24</v>
      </c>
      <c r="C118" s="152" t="s">
        <v>137</v>
      </c>
      <c r="D118" s="152"/>
      <c r="E118" s="152"/>
      <c r="F118" s="152"/>
      <c r="G118" s="152"/>
      <c r="H118" s="152"/>
      <c r="I118" s="152"/>
      <c r="J118" s="153">
        <f>EQUIPAMENTOS!I43</f>
        <v>38.75472820512821</v>
      </c>
      <c r="K118" s="154"/>
      <c r="L118" s="154"/>
    </row>
    <row r="119" spans="2:12">
      <c r="B119" s="176" t="s">
        <v>37</v>
      </c>
      <c r="C119" s="176"/>
      <c r="D119" s="176"/>
      <c r="E119" s="176"/>
      <c r="F119" s="176"/>
      <c r="G119" s="176"/>
      <c r="H119" s="176"/>
      <c r="I119" s="176"/>
      <c r="J119" s="144">
        <f>SUM(J116:L118)</f>
        <v>185.19883076923077</v>
      </c>
      <c r="K119" s="141"/>
      <c r="L119" s="141"/>
    </row>
    <row r="120" spans="2:12">
      <c r="B120" s="6"/>
      <c r="C120" s="7"/>
      <c r="D120" s="6"/>
      <c r="E120" s="6"/>
      <c r="F120" s="6"/>
      <c r="G120" s="6"/>
      <c r="H120" s="6"/>
      <c r="I120" s="6"/>
      <c r="J120" s="6"/>
      <c r="K120" s="6"/>
      <c r="L120" s="6"/>
    </row>
    <row r="121" spans="2:12">
      <c r="B121" s="231" t="s">
        <v>62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</row>
    <row r="122" spans="2:12">
      <c r="B122" s="6"/>
      <c r="C122" s="7"/>
      <c r="D122" s="6"/>
      <c r="E122" s="6"/>
      <c r="F122" s="6"/>
      <c r="G122" s="6"/>
      <c r="H122" s="6"/>
      <c r="I122" s="6"/>
      <c r="J122" s="6"/>
      <c r="K122" s="6"/>
      <c r="L122" s="6"/>
    </row>
    <row r="123" spans="2:12">
      <c r="B123" s="71">
        <v>6</v>
      </c>
      <c r="C123" s="171" t="s">
        <v>14</v>
      </c>
      <c r="D123" s="171"/>
      <c r="E123" s="171"/>
      <c r="F123" s="171"/>
      <c r="G123" s="171"/>
      <c r="H123" s="171"/>
      <c r="I123" s="171"/>
      <c r="J123" s="34" t="s">
        <v>101</v>
      </c>
      <c r="K123" s="172" t="s">
        <v>3</v>
      </c>
      <c r="L123" s="173"/>
    </row>
    <row r="124" spans="2:12" ht="12.75" customHeight="1">
      <c r="B124" s="66" t="s">
        <v>23</v>
      </c>
      <c r="C124" s="152" t="s">
        <v>63</v>
      </c>
      <c r="D124" s="152"/>
      <c r="E124" s="152"/>
      <c r="F124" s="152"/>
      <c r="G124" s="152"/>
      <c r="H124" s="152"/>
      <c r="I124" s="152"/>
      <c r="J124" s="11">
        <v>0.05</v>
      </c>
      <c r="K124" s="174">
        <f>$J$140*J124</f>
        <v>452.09258516391606</v>
      </c>
      <c r="L124" s="162"/>
    </row>
    <row r="125" spans="2:12">
      <c r="B125" s="66" t="s">
        <v>24</v>
      </c>
      <c r="C125" s="175" t="s">
        <v>64</v>
      </c>
      <c r="D125" s="175"/>
      <c r="E125" s="175"/>
      <c r="F125" s="175"/>
      <c r="G125" s="175"/>
      <c r="H125" s="175"/>
      <c r="I125" s="175"/>
      <c r="J125" s="12">
        <v>6.7900000000000002E-2</v>
      </c>
      <c r="K125" s="174">
        <f>($J$140+$K$124)*J125</f>
        <v>644.63881718522794</v>
      </c>
      <c r="L125" s="162"/>
    </row>
    <row r="126" spans="2:12">
      <c r="B126" s="66" t="s">
        <v>25</v>
      </c>
      <c r="C126" s="164" t="s">
        <v>65</v>
      </c>
      <c r="D126" s="165"/>
      <c r="E126" s="165"/>
      <c r="F126" s="165"/>
      <c r="G126" s="165"/>
      <c r="H126" s="165"/>
      <c r="I126" s="166"/>
      <c r="J126" s="13"/>
      <c r="K126" s="174"/>
      <c r="L126" s="162"/>
    </row>
    <row r="127" spans="2:12" ht="27.75" customHeight="1">
      <c r="B127" s="66"/>
      <c r="C127" s="152" t="s">
        <v>166</v>
      </c>
      <c r="D127" s="152"/>
      <c r="E127" s="152"/>
      <c r="F127" s="152"/>
      <c r="G127" s="152"/>
      <c r="H127" s="152"/>
      <c r="I127" s="152"/>
      <c r="J127" s="14">
        <v>3.6499999999999998E-2</v>
      </c>
      <c r="K127" s="161">
        <f>(($J$140+$K$124+$K$125)/(1-($J$127+$J$128+$J$129))*J127)</f>
        <v>405.09937969940063</v>
      </c>
      <c r="L127" s="162"/>
    </row>
    <row r="128" spans="2:12" ht="12.75" customHeight="1">
      <c r="B128" s="66"/>
      <c r="C128" s="152" t="s">
        <v>66</v>
      </c>
      <c r="D128" s="152"/>
      <c r="E128" s="152"/>
      <c r="F128" s="152"/>
      <c r="G128" s="152"/>
      <c r="H128" s="152"/>
      <c r="I128" s="152"/>
      <c r="J128" s="12">
        <v>0</v>
      </c>
      <c r="K128" s="161">
        <f>(($J$140+$K$124+$K$125)/(1-($J$127+$J$128+$J$129))*J128)</f>
        <v>0</v>
      </c>
      <c r="L128" s="162"/>
    </row>
    <row r="129" spans="2:12" ht="12.75" customHeight="1">
      <c r="B129" s="66"/>
      <c r="C129" s="152" t="s">
        <v>82</v>
      </c>
      <c r="D129" s="152"/>
      <c r="E129" s="152"/>
      <c r="F129" s="152"/>
      <c r="G129" s="152"/>
      <c r="H129" s="152"/>
      <c r="I129" s="152"/>
      <c r="J129" s="8">
        <v>0.05</v>
      </c>
      <c r="K129" s="161">
        <f>(($J$140+$K$124+$K$125)/(1-($J$127+$J$128+$J$129))*J129)</f>
        <v>554.93065712246664</v>
      </c>
      <c r="L129" s="162"/>
    </row>
    <row r="130" spans="2:12">
      <c r="B130" s="163" t="s">
        <v>10</v>
      </c>
      <c r="C130" s="163"/>
      <c r="D130" s="163"/>
      <c r="E130" s="163"/>
      <c r="F130" s="163"/>
      <c r="G130" s="163"/>
      <c r="H130" s="163"/>
      <c r="I130" s="163"/>
      <c r="J130" s="40">
        <f>SUM(J124:J129)</f>
        <v>0.20440000000000003</v>
      </c>
      <c r="K130" s="145">
        <f>SUM(K124:K129)</f>
        <v>2056.7614391710113</v>
      </c>
      <c r="L130" s="146"/>
    </row>
    <row r="131" spans="2:12">
      <c r="B131" s="6"/>
      <c r="C131" s="7"/>
      <c r="D131" s="6"/>
      <c r="E131" s="6"/>
      <c r="F131" s="6"/>
      <c r="G131" s="6"/>
      <c r="H131" s="6"/>
      <c r="I131" s="6"/>
      <c r="J131" s="6"/>
      <c r="K131" s="6"/>
      <c r="L131" s="6"/>
    </row>
    <row r="132" spans="2:12">
      <c r="B132" s="231" t="s">
        <v>102</v>
      </c>
      <c r="C132" s="231"/>
      <c r="D132" s="231"/>
      <c r="E132" s="231"/>
      <c r="F132" s="231"/>
      <c r="G132" s="231"/>
      <c r="H132" s="231"/>
      <c r="I132" s="231"/>
      <c r="J132" s="231"/>
      <c r="K132" s="231"/>
      <c r="L132" s="231"/>
    </row>
    <row r="133" spans="2:12">
      <c r="B133" s="6"/>
      <c r="C133" s="7"/>
      <c r="D133" s="6"/>
      <c r="E133" s="6"/>
      <c r="F133" s="6"/>
      <c r="G133" s="6"/>
      <c r="H133" s="28"/>
      <c r="I133" s="6"/>
      <c r="J133" s="6"/>
      <c r="K133" s="6"/>
      <c r="L133" s="6"/>
    </row>
    <row r="134" spans="2:12">
      <c r="B134" s="172" t="s">
        <v>15</v>
      </c>
      <c r="C134" s="232"/>
      <c r="D134" s="232"/>
      <c r="E134" s="232"/>
      <c r="F134" s="232"/>
      <c r="G134" s="232"/>
      <c r="H134" s="232"/>
      <c r="I134" s="173"/>
      <c r="J134" s="163" t="s">
        <v>31</v>
      </c>
      <c r="K134" s="163"/>
      <c r="L134" s="163"/>
    </row>
    <row r="135" spans="2:12">
      <c r="B135" s="66" t="s">
        <v>23</v>
      </c>
      <c r="C135" s="152" t="s">
        <v>30</v>
      </c>
      <c r="D135" s="152"/>
      <c r="E135" s="152"/>
      <c r="F135" s="152"/>
      <c r="G135" s="152"/>
      <c r="H135" s="152"/>
      <c r="I135" s="152"/>
      <c r="J135" s="160">
        <f>$J$37</f>
        <v>4294.2640000000001</v>
      </c>
      <c r="K135" s="160"/>
      <c r="L135" s="160"/>
    </row>
    <row r="136" spans="2:12">
      <c r="B136" s="66" t="s">
        <v>24</v>
      </c>
      <c r="C136" s="152" t="s">
        <v>38</v>
      </c>
      <c r="D136" s="152"/>
      <c r="E136" s="152"/>
      <c r="F136" s="152"/>
      <c r="G136" s="152"/>
      <c r="H136" s="152"/>
      <c r="I136" s="152"/>
      <c r="J136" s="160">
        <f>$J$76</f>
        <v>3606.4857061090906</v>
      </c>
      <c r="K136" s="160"/>
      <c r="L136" s="160"/>
    </row>
    <row r="137" spans="2:12">
      <c r="B137" s="66" t="s">
        <v>25</v>
      </c>
      <c r="C137" s="152" t="s">
        <v>54</v>
      </c>
      <c r="D137" s="152"/>
      <c r="E137" s="152"/>
      <c r="F137" s="152"/>
      <c r="G137" s="152"/>
      <c r="H137" s="152"/>
      <c r="I137" s="152"/>
      <c r="J137" s="160">
        <f>$K$87</f>
        <v>288.14511440000001</v>
      </c>
      <c r="K137" s="160"/>
      <c r="L137" s="160"/>
    </row>
    <row r="138" spans="2:12">
      <c r="B138" s="66" t="s">
        <v>26</v>
      </c>
      <c r="C138" s="152" t="s">
        <v>55</v>
      </c>
      <c r="D138" s="152"/>
      <c r="E138" s="152"/>
      <c r="F138" s="152"/>
      <c r="G138" s="152"/>
      <c r="H138" s="152"/>
      <c r="I138" s="152"/>
      <c r="J138" s="160">
        <f>$J$111</f>
        <v>667.75805199999991</v>
      </c>
      <c r="K138" s="160"/>
      <c r="L138" s="160"/>
    </row>
    <row r="139" spans="2:12">
      <c r="B139" s="66" t="s">
        <v>27</v>
      </c>
      <c r="C139" s="152" t="s">
        <v>61</v>
      </c>
      <c r="D139" s="152"/>
      <c r="E139" s="152"/>
      <c r="F139" s="152"/>
      <c r="G139" s="152"/>
      <c r="H139" s="152"/>
      <c r="I139" s="152"/>
      <c r="J139" s="156">
        <f>$J$119</f>
        <v>185.19883076923077</v>
      </c>
      <c r="K139" s="156"/>
      <c r="L139" s="156"/>
    </row>
    <row r="140" spans="2:12">
      <c r="B140" s="163" t="s">
        <v>67</v>
      </c>
      <c r="C140" s="163"/>
      <c r="D140" s="163"/>
      <c r="E140" s="163"/>
      <c r="F140" s="163"/>
      <c r="G140" s="163"/>
      <c r="H140" s="163"/>
      <c r="I140" s="163"/>
      <c r="J140" s="148">
        <f>SUM(J135:J139)</f>
        <v>9041.8517032783202</v>
      </c>
      <c r="K140" s="148"/>
      <c r="L140" s="148"/>
    </row>
    <row r="141" spans="2:12">
      <c r="B141" s="66" t="s">
        <v>28</v>
      </c>
      <c r="C141" s="152" t="s">
        <v>62</v>
      </c>
      <c r="D141" s="152"/>
      <c r="E141" s="152"/>
      <c r="F141" s="152"/>
      <c r="G141" s="152"/>
      <c r="H141" s="152"/>
      <c r="I141" s="152"/>
      <c r="J141" s="156">
        <f>$K$130</f>
        <v>2056.7614391710113</v>
      </c>
      <c r="K141" s="156"/>
      <c r="L141" s="156"/>
    </row>
    <row r="142" spans="2:12">
      <c r="B142" s="141" t="s">
        <v>68</v>
      </c>
      <c r="C142" s="141"/>
      <c r="D142" s="141"/>
      <c r="E142" s="141"/>
      <c r="F142" s="141"/>
      <c r="G142" s="141"/>
      <c r="H142" s="141"/>
      <c r="I142" s="141"/>
      <c r="J142" s="142">
        <f>J140+J141</f>
        <v>11098.613142449332</v>
      </c>
      <c r="K142" s="143"/>
      <c r="L142" s="144"/>
    </row>
    <row r="143" spans="2:12">
      <c r="B143" s="141" t="s">
        <v>103</v>
      </c>
      <c r="C143" s="141"/>
      <c r="D143" s="141"/>
      <c r="E143" s="141"/>
      <c r="F143" s="141"/>
      <c r="G143" s="141"/>
      <c r="H143" s="141"/>
      <c r="I143" s="141"/>
      <c r="J143" s="142">
        <f>J142*2</f>
        <v>22197.226284898665</v>
      </c>
      <c r="K143" s="143"/>
      <c r="L143" s="144"/>
    </row>
    <row r="144" spans="2:12">
      <c r="B144" s="141" t="s">
        <v>104</v>
      </c>
      <c r="C144" s="141"/>
      <c r="D144" s="141"/>
      <c r="E144" s="141"/>
      <c r="F144" s="141"/>
      <c r="G144" s="141"/>
      <c r="H144" s="141"/>
      <c r="I144" s="141"/>
      <c r="J144" s="142">
        <f>J143*12</f>
        <v>266366.71541878395</v>
      </c>
      <c r="K144" s="143"/>
      <c r="L144" s="144"/>
    </row>
  </sheetData>
  <mergeCells count="225">
    <mergeCell ref="B142:I142"/>
    <mergeCell ref="J142:L142"/>
    <mergeCell ref="B143:I143"/>
    <mergeCell ref="J143:L143"/>
    <mergeCell ref="B144:I144"/>
    <mergeCell ref="J144:L144"/>
    <mergeCell ref="C139:I139"/>
    <mergeCell ref="J139:L139"/>
    <mergeCell ref="B140:I140"/>
    <mergeCell ref="J140:L140"/>
    <mergeCell ref="C141:I141"/>
    <mergeCell ref="J141:L141"/>
    <mergeCell ref="C136:I136"/>
    <mergeCell ref="J136:L136"/>
    <mergeCell ref="C137:I137"/>
    <mergeCell ref="J137:L137"/>
    <mergeCell ref="C138:I138"/>
    <mergeCell ref="J138:L138"/>
    <mergeCell ref="B130:I130"/>
    <mergeCell ref="K130:L130"/>
    <mergeCell ref="B132:L132"/>
    <mergeCell ref="B134:I134"/>
    <mergeCell ref="J134:L134"/>
    <mergeCell ref="C135:I135"/>
    <mergeCell ref="J135:L135"/>
    <mergeCell ref="C127:I127"/>
    <mergeCell ref="K127:L127"/>
    <mergeCell ref="C128:I128"/>
    <mergeCell ref="K128:L128"/>
    <mergeCell ref="C129:I129"/>
    <mergeCell ref="K129:L129"/>
    <mergeCell ref="C124:I124"/>
    <mergeCell ref="K124:L124"/>
    <mergeCell ref="C125:I125"/>
    <mergeCell ref="K125:L125"/>
    <mergeCell ref="C126:I126"/>
    <mergeCell ref="K126:L126"/>
    <mergeCell ref="C118:I118"/>
    <mergeCell ref="J118:L118"/>
    <mergeCell ref="B119:I119"/>
    <mergeCell ref="J119:L119"/>
    <mergeCell ref="B121:L121"/>
    <mergeCell ref="C123:I123"/>
    <mergeCell ref="K123:L123"/>
    <mergeCell ref="B113:L113"/>
    <mergeCell ref="C115:I115"/>
    <mergeCell ref="J115:L115"/>
    <mergeCell ref="C116:I116"/>
    <mergeCell ref="J116:L116"/>
    <mergeCell ref="C117:I117"/>
    <mergeCell ref="J117:L117"/>
    <mergeCell ref="C110:I110"/>
    <mergeCell ref="J110:L110"/>
    <mergeCell ref="B111:I111"/>
    <mergeCell ref="J111:L111"/>
    <mergeCell ref="B112:I112"/>
    <mergeCell ref="J112:L112"/>
    <mergeCell ref="B105:I105"/>
    <mergeCell ref="J105:L105"/>
    <mergeCell ref="B107:L107"/>
    <mergeCell ref="C108:I108"/>
    <mergeCell ref="J108:L108"/>
    <mergeCell ref="C109:I109"/>
    <mergeCell ref="J109:L109"/>
    <mergeCell ref="B100:I100"/>
    <mergeCell ref="K100:L100"/>
    <mergeCell ref="B102:L102"/>
    <mergeCell ref="C103:I103"/>
    <mergeCell ref="J103:L103"/>
    <mergeCell ref="C104:I104"/>
    <mergeCell ref="J104:L104"/>
    <mergeCell ref="C99:I99"/>
    <mergeCell ref="K99:L99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38"/>
  <sheetViews>
    <sheetView showGridLines="0" zoomScale="110" zoomScaleNormal="110" workbookViewId="0">
      <selection activeCell="T64" sqref="T64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204" t="s">
        <v>91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2:12" ht="12.75" customHeight="1">
      <c r="B3" s="212" t="s">
        <v>93</v>
      </c>
      <c r="C3" s="212"/>
      <c r="D3" s="212"/>
      <c r="E3" s="212"/>
      <c r="F3" s="212"/>
      <c r="G3" s="205" t="s">
        <v>205</v>
      </c>
      <c r="H3" s="205"/>
      <c r="I3" s="205"/>
      <c r="J3" s="205"/>
      <c r="K3" s="205"/>
      <c r="L3" s="206"/>
    </row>
    <row r="4" spans="2:12" ht="12.75" customHeight="1">
      <c r="B4" s="212" t="s">
        <v>94</v>
      </c>
      <c r="C4" s="212"/>
      <c r="D4" s="212"/>
      <c r="E4" s="212"/>
      <c r="F4" s="212"/>
      <c r="G4" s="205"/>
      <c r="H4" s="205"/>
      <c r="I4" s="205"/>
      <c r="J4" s="205"/>
      <c r="K4" s="205"/>
      <c r="L4" s="206"/>
    </row>
    <row r="5" spans="2:12" ht="12.75" customHeight="1">
      <c r="B5" s="212" t="s">
        <v>95</v>
      </c>
      <c r="C5" s="212"/>
      <c r="D5" s="212"/>
      <c r="E5" s="212"/>
      <c r="F5" s="212"/>
      <c r="G5" s="218"/>
      <c r="H5" s="205"/>
      <c r="I5" s="206"/>
      <c r="J5" s="68" t="s">
        <v>96</v>
      </c>
      <c r="K5" s="207"/>
      <c r="L5" s="209"/>
    </row>
    <row r="6" spans="2:12" ht="12.75" customHeight="1">
      <c r="B6" s="217" t="s">
        <v>92</v>
      </c>
      <c r="C6" s="217"/>
      <c r="D6" s="217"/>
      <c r="E6" s="217"/>
      <c r="F6" s="217"/>
      <c r="G6" s="205" t="s">
        <v>161</v>
      </c>
      <c r="H6" s="205"/>
      <c r="I6" s="205"/>
      <c r="J6" s="205"/>
      <c r="K6" s="205"/>
      <c r="L6" s="206"/>
    </row>
    <row r="7" spans="2:12">
      <c r="B7" s="18"/>
      <c r="C7" s="4"/>
      <c r="D7" s="2"/>
      <c r="E7" s="2"/>
      <c r="F7" s="2"/>
      <c r="G7" s="19"/>
      <c r="H7" s="18"/>
      <c r="I7" s="18"/>
      <c r="J7" s="18"/>
      <c r="K7" s="18"/>
      <c r="L7" s="18"/>
    </row>
    <row r="8" spans="2:12">
      <c r="B8" s="204" t="s">
        <v>17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2:12">
      <c r="B9" s="29" t="s">
        <v>98</v>
      </c>
      <c r="C9" s="210" t="s">
        <v>18</v>
      </c>
      <c r="D9" s="210"/>
      <c r="E9" s="210"/>
      <c r="F9" s="210"/>
      <c r="G9" s="210"/>
      <c r="H9" s="210"/>
      <c r="I9" s="210"/>
      <c r="J9" s="207" t="s">
        <v>106</v>
      </c>
      <c r="K9" s="208"/>
      <c r="L9" s="209"/>
    </row>
    <row r="10" spans="2:12">
      <c r="B10" s="29" t="s">
        <v>98</v>
      </c>
      <c r="C10" s="210" t="s">
        <v>19</v>
      </c>
      <c r="D10" s="210"/>
      <c r="E10" s="210"/>
      <c r="F10" s="210"/>
      <c r="G10" s="210"/>
      <c r="H10" s="210"/>
      <c r="I10" s="210"/>
      <c r="J10" s="211">
        <v>2022</v>
      </c>
      <c r="K10" s="211"/>
      <c r="L10" s="211"/>
    </row>
    <row r="11" spans="2:12">
      <c r="B11" s="29" t="s">
        <v>98</v>
      </c>
      <c r="C11" s="210" t="s">
        <v>97</v>
      </c>
      <c r="D11" s="210"/>
      <c r="E11" s="210"/>
      <c r="F11" s="210"/>
      <c r="G11" s="210"/>
      <c r="H11" s="210"/>
      <c r="I11" s="210"/>
      <c r="J11" s="211">
        <v>12</v>
      </c>
      <c r="K11" s="211"/>
      <c r="L11" s="211"/>
    </row>
    <row r="12" spans="2:12">
      <c r="B12" s="29" t="s">
        <v>98</v>
      </c>
      <c r="C12" s="210" t="s">
        <v>74</v>
      </c>
      <c r="D12" s="210"/>
      <c r="E12" s="210"/>
      <c r="F12" s="210"/>
      <c r="G12" s="210"/>
      <c r="H12" s="210"/>
      <c r="I12" s="210"/>
      <c r="J12" s="213" t="s">
        <v>206</v>
      </c>
      <c r="K12" s="214"/>
      <c r="L12" s="214"/>
    </row>
    <row r="13" spans="2:12">
      <c r="B13" s="18"/>
      <c r="C13" s="69"/>
      <c r="D13" s="2"/>
      <c r="E13" s="2"/>
      <c r="F13" s="2"/>
      <c r="G13" s="19"/>
      <c r="H13" s="18"/>
      <c r="I13" s="18"/>
      <c r="J13" s="18"/>
      <c r="K13" s="18"/>
      <c r="L13" s="18"/>
    </row>
    <row r="15" spans="2:12" ht="5.25" customHeight="1">
      <c r="B15" s="18"/>
      <c r="C15" s="18"/>
      <c r="D15" s="18"/>
      <c r="E15" s="18"/>
      <c r="F15" s="18"/>
      <c r="G15" s="19"/>
      <c r="H15" s="18"/>
      <c r="I15" s="18"/>
      <c r="J15" s="18"/>
      <c r="K15" s="18"/>
      <c r="L15" s="18"/>
    </row>
    <row r="16" spans="2:12">
      <c r="B16" s="204" t="s">
        <v>99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2:12" ht="24" customHeight="1">
      <c r="B17" s="30">
        <v>1</v>
      </c>
      <c r="C17" s="210" t="s">
        <v>69</v>
      </c>
      <c r="D17" s="210"/>
      <c r="E17" s="210"/>
      <c r="F17" s="210"/>
      <c r="G17" s="210"/>
      <c r="H17" s="210"/>
      <c r="I17" s="210"/>
      <c r="J17" s="216" t="s">
        <v>163</v>
      </c>
      <c r="K17" s="216"/>
      <c r="L17" s="216"/>
    </row>
    <row r="18" spans="2:12">
      <c r="B18" s="30">
        <v>2</v>
      </c>
      <c r="C18" s="210" t="s">
        <v>90</v>
      </c>
      <c r="D18" s="210"/>
      <c r="E18" s="210"/>
      <c r="F18" s="210"/>
      <c r="G18" s="210"/>
      <c r="H18" s="210"/>
      <c r="I18" s="210"/>
      <c r="J18" s="216" t="s">
        <v>105</v>
      </c>
      <c r="K18" s="216"/>
      <c r="L18" s="216"/>
    </row>
    <row r="19" spans="2:12">
      <c r="B19" s="30">
        <v>3</v>
      </c>
      <c r="C19" s="210" t="s">
        <v>20</v>
      </c>
      <c r="D19" s="210"/>
      <c r="E19" s="210"/>
      <c r="F19" s="210"/>
      <c r="G19" s="210"/>
      <c r="H19" s="210"/>
      <c r="I19" s="210"/>
      <c r="J19" s="213" t="s">
        <v>125</v>
      </c>
      <c r="K19" s="213"/>
      <c r="L19" s="213"/>
    </row>
    <row r="20" spans="2:12">
      <c r="B20" s="30">
        <v>4</v>
      </c>
      <c r="C20" s="210" t="s">
        <v>1</v>
      </c>
      <c r="D20" s="210"/>
      <c r="E20" s="210"/>
      <c r="F20" s="210"/>
      <c r="G20" s="210"/>
      <c r="H20" s="210"/>
      <c r="I20" s="210"/>
      <c r="J20" s="193">
        <v>3303.28</v>
      </c>
      <c r="K20" s="193"/>
      <c r="L20" s="193"/>
    </row>
    <row r="21" spans="2:12">
      <c r="B21" s="30">
        <v>5</v>
      </c>
      <c r="C21" s="210" t="s">
        <v>21</v>
      </c>
      <c r="D21" s="210"/>
      <c r="E21" s="210"/>
      <c r="F21" s="210"/>
      <c r="G21" s="210"/>
      <c r="H21" s="210"/>
      <c r="I21" s="210"/>
      <c r="J21" s="213" t="s">
        <v>126</v>
      </c>
      <c r="K21" s="213"/>
      <c r="L21" s="213"/>
    </row>
    <row r="22" spans="2:12">
      <c r="B22" s="30">
        <v>6</v>
      </c>
      <c r="C22" s="210" t="s">
        <v>22</v>
      </c>
      <c r="D22" s="210"/>
      <c r="E22" s="210"/>
      <c r="F22" s="210"/>
      <c r="G22" s="210"/>
      <c r="H22" s="210"/>
      <c r="I22" s="210"/>
      <c r="J22" s="222" t="s">
        <v>107</v>
      </c>
      <c r="K22" s="222"/>
      <c r="L22" s="222"/>
    </row>
    <row r="23" spans="2:12">
      <c r="B23" s="30">
        <v>7</v>
      </c>
      <c r="C23" s="210" t="s">
        <v>0</v>
      </c>
      <c r="D23" s="210"/>
      <c r="E23" s="210"/>
      <c r="F23" s="210"/>
      <c r="G23" s="210"/>
      <c r="H23" s="210"/>
      <c r="I23" s="210"/>
      <c r="J23" s="223">
        <v>4</v>
      </c>
      <c r="K23" s="223"/>
      <c r="L23" s="223"/>
    </row>
    <row r="24" spans="2:12">
      <c r="B24" s="30">
        <v>8</v>
      </c>
      <c r="C24" s="210" t="s">
        <v>71</v>
      </c>
      <c r="D24" s="210"/>
      <c r="E24" s="210"/>
      <c r="F24" s="210"/>
      <c r="G24" s="210"/>
      <c r="H24" s="210"/>
      <c r="I24" s="210"/>
      <c r="J24" s="224">
        <v>5.5</v>
      </c>
      <c r="K24" s="224"/>
      <c r="L24" s="224"/>
    </row>
    <row r="25" spans="2:12">
      <c r="B25" s="30">
        <v>9</v>
      </c>
      <c r="C25" s="210" t="s">
        <v>89</v>
      </c>
      <c r="D25" s="210"/>
      <c r="E25" s="210"/>
      <c r="F25" s="210"/>
      <c r="G25" s="210"/>
      <c r="H25" s="210"/>
      <c r="I25" s="210"/>
      <c r="J25" s="224">
        <v>41.23</v>
      </c>
      <c r="K25" s="224"/>
      <c r="L25" s="224"/>
    </row>
    <row r="26" spans="2:12" ht="12" customHeight="1">
      <c r="B26" s="18"/>
      <c r="C26" s="18"/>
      <c r="D26" s="20"/>
      <c r="E26" s="20"/>
      <c r="F26" s="20"/>
      <c r="G26" s="19"/>
      <c r="H26" s="18"/>
      <c r="I26" s="18"/>
      <c r="J26" s="18"/>
      <c r="K26" s="18"/>
      <c r="L26" s="18"/>
    </row>
    <row r="27" spans="2:12">
      <c r="B27" s="215" t="s">
        <v>100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2:12" ht="7.5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2:12">
      <c r="B29" s="220" t="s">
        <v>30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0" spans="2:12">
      <c r="B30" s="37">
        <v>1</v>
      </c>
      <c r="C30" s="201" t="s">
        <v>2</v>
      </c>
      <c r="D30" s="230"/>
      <c r="E30" s="230"/>
      <c r="F30" s="230"/>
      <c r="G30" s="230"/>
      <c r="H30" s="230"/>
      <c r="I30" s="182"/>
      <c r="J30" s="221" t="s">
        <v>31</v>
      </c>
      <c r="K30" s="221"/>
      <c r="L30" s="221"/>
    </row>
    <row r="31" spans="2:12">
      <c r="B31" s="30" t="s">
        <v>23</v>
      </c>
      <c r="C31" s="199" t="s">
        <v>32</v>
      </c>
      <c r="D31" s="199"/>
      <c r="E31" s="199"/>
      <c r="F31" s="199"/>
      <c r="G31" s="199"/>
      <c r="H31" s="199"/>
      <c r="I31" s="199"/>
      <c r="J31" s="192">
        <f>$J$20*(12/36)</f>
        <v>1101.0933333333332</v>
      </c>
      <c r="K31" s="226"/>
      <c r="L31" s="226"/>
    </row>
    <row r="32" spans="2:12">
      <c r="B32" s="31" t="s">
        <v>24</v>
      </c>
      <c r="C32" s="199" t="s">
        <v>33</v>
      </c>
      <c r="D32" s="199"/>
      <c r="E32" s="199"/>
      <c r="F32" s="199"/>
      <c r="G32" s="199"/>
      <c r="H32" s="199"/>
      <c r="I32" s="199"/>
      <c r="J32" s="154">
        <f>$J$31*30%</f>
        <v>330.32799999999997</v>
      </c>
      <c r="K32" s="154"/>
      <c r="L32" s="154"/>
    </row>
    <row r="33" spans="1:12">
      <c r="B33" s="30" t="s">
        <v>25</v>
      </c>
      <c r="C33" s="199" t="s">
        <v>34</v>
      </c>
      <c r="D33" s="199"/>
      <c r="E33" s="199"/>
      <c r="F33" s="199"/>
      <c r="G33" s="199"/>
      <c r="H33" s="199"/>
      <c r="I33" s="199"/>
      <c r="J33" s="157"/>
      <c r="K33" s="157"/>
      <c r="L33" s="157"/>
    </row>
    <row r="34" spans="1:12">
      <c r="B34" s="30" t="s">
        <v>26</v>
      </c>
      <c r="C34" s="199" t="s">
        <v>35</v>
      </c>
      <c r="D34" s="199"/>
      <c r="E34" s="199"/>
      <c r="F34" s="199"/>
      <c r="G34" s="199"/>
      <c r="H34" s="199"/>
      <c r="I34" s="199"/>
      <c r="J34" s="156">
        <f>($J$31+$J$32)*(7/12)*22.5%</f>
        <v>187.87405000000001</v>
      </c>
      <c r="K34" s="156"/>
      <c r="L34" s="156"/>
    </row>
    <row r="35" spans="1:12">
      <c r="B35" s="30" t="s">
        <v>27</v>
      </c>
      <c r="C35" s="199" t="s">
        <v>36</v>
      </c>
      <c r="D35" s="199"/>
      <c r="E35" s="199"/>
      <c r="F35" s="199"/>
      <c r="G35" s="199"/>
      <c r="H35" s="199"/>
      <c r="I35" s="199"/>
      <c r="J35" s="156">
        <f>($J$31+$J$32)*8.33%*1.225</f>
        <v>146.06581140666665</v>
      </c>
      <c r="K35" s="156"/>
      <c r="L35" s="156"/>
    </row>
    <row r="36" spans="1:12">
      <c r="B36" s="30" t="s">
        <v>28</v>
      </c>
      <c r="C36" s="199" t="s">
        <v>49</v>
      </c>
      <c r="D36" s="199"/>
      <c r="E36" s="199"/>
      <c r="F36" s="199"/>
      <c r="G36" s="199"/>
      <c r="H36" s="199"/>
      <c r="I36" s="199"/>
      <c r="J36" s="156"/>
      <c r="K36" s="156"/>
      <c r="L36" s="156"/>
    </row>
    <row r="37" spans="1:12">
      <c r="A37" t="s">
        <v>251</v>
      </c>
      <c r="B37" s="30"/>
      <c r="C37" s="227" t="s">
        <v>10</v>
      </c>
      <c r="D37" s="227"/>
      <c r="E37" s="227"/>
      <c r="F37" s="227"/>
      <c r="G37" s="227"/>
      <c r="H37" s="227"/>
      <c r="I37" s="227"/>
      <c r="J37" s="228">
        <f>SUM(J31:L35)</f>
        <v>1765.3611947399997</v>
      </c>
      <c r="K37" s="228"/>
      <c r="L37" s="228"/>
    </row>
    <row r="38" spans="1:12">
      <c r="B38" s="18"/>
      <c r="C38" s="225"/>
      <c r="D38" s="225"/>
      <c r="E38" s="225"/>
      <c r="F38" s="225"/>
      <c r="G38" s="19"/>
      <c r="H38" s="18"/>
      <c r="I38" s="18"/>
      <c r="J38" s="18"/>
      <c r="K38" s="18"/>
      <c r="L38" s="18"/>
    </row>
    <row r="39" spans="1:12">
      <c r="B39" s="229" t="s">
        <v>38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</row>
    <row r="40" spans="1:12" ht="7.5" customHeight="1"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</row>
    <row r="41" spans="1:12">
      <c r="B41" s="220" t="s">
        <v>39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</row>
    <row r="42" spans="1:12">
      <c r="B42" s="70" t="s">
        <v>40</v>
      </c>
      <c r="C42" s="158" t="s">
        <v>41</v>
      </c>
      <c r="D42" s="158"/>
      <c r="E42" s="158"/>
      <c r="F42" s="158"/>
      <c r="G42" s="158"/>
      <c r="H42" s="158"/>
      <c r="I42" s="158"/>
      <c r="J42" s="34" t="s">
        <v>101</v>
      </c>
      <c r="K42" s="201" t="s">
        <v>31</v>
      </c>
      <c r="L42" s="182"/>
    </row>
    <row r="43" spans="1:12">
      <c r="B43" s="35" t="s">
        <v>23</v>
      </c>
      <c r="C43" s="188" t="s">
        <v>72</v>
      </c>
      <c r="D43" s="188"/>
      <c r="E43" s="188"/>
      <c r="F43" s="188"/>
      <c r="G43" s="188"/>
      <c r="H43" s="188"/>
      <c r="I43" s="188"/>
      <c r="J43" s="21">
        <v>8.3299999999999999E-2</v>
      </c>
      <c r="K43" s="203">
        <f>$J$37*J43</f>
        <v>147.05458752184197</v>
      </c>
      <c r="L43" s="203"/>
    </row>
    <row r="44" spans="1:12">
      <c r="B44" s="35" t="s">
        <v>24</v>
      </c>
      <c r="C44" s="188" t="s">
        <v>79</v>
      </c>
      <c r="D44" s="188"/>
      <c r="E44" s="188"/>
      <c r="F44" s="188"/>
      <c r="G44" s="188"/>
      <c r="H44" s="188"/>
      <c r="I44" s="188"/>
      <c r="J44" s="21">
        <v>0.121</v>
      </c>
      <c r="K44" s="203">
        <f>$J$37*J44</f>
        <v>213.60870456353996</v>
      </c>
      <c r="L44" s="203"/>
    </row>
    <row r="45" spans="1:12" ht="12.75" customHeight="1">
      <c r="B45" s="158" t="s">
        <v>10</v>
      </c>
      <c r="C45" s="158"/>
      <c r="D45" s="158"/>
      <c r="E45" s="158"/>
      <c r="F45" s="158"/>
      <c r="G45" s="158"/>
      <c r="H45" s="158"/>
      <c r="I45" s="158"/>
      <c r="J45" s="36">
        <f>SUM(J43:J44)</f>
        <v>0.20429999999999998</v>
      </c>
      <c r="K45" s="202">
        <f>K43+K44</f>
        <v>360.66329208538195</v>
      </c>
      <c r="L45" s="202"/>
    </row>
    <row r="46" spans="1:12" ht="12.75" customHeigh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ht="28.5" customHeight="1">
      <c r="B47" s="200" t="s">
        <v>70</v>
      </c>
      <c r="C47" s="200"/>
      <c r="D47" s="200"/>
      <c r="E47" s="200"/>
      <c r="F47" s="200"/>
      <c r="G47" s="200"/>
      <c r="H47" s="200"/>
      <c r="I47" s="200"/>
      <c r="J47" s="200"/>
      <c r="K47" s="200"/>
      <c r="L47" s="200"/>
    </row>
    <row r="48" spans="1:12">
      <c r="B48" s="71" t="s">
        <v>42</v>
      </c>
      <c r="C48" s="176" t="s">
        <v>43</v>
      </c>
      <c r="D48" s="176"/>
      <c r="E48" s="176"/>
      <c r="F48" s="176"/>
      <c r="G48" s="176"/>
      <c r="H48" s="176"/>
      <c r="I48" s="176"/>
      <c r="J48" s="34" t="s">
        <v>101</v>
      </c>
      <c r="K48" s="201" t="s">
        <v>31</v>
      </c>
      <c r="L48" s="182"/>
    </row>
    <row r="49" spans="2:12">
      <c r="B49" s="71" t="s">
        <v>23</v>
      </c>
      <c r="C49" s="188" t="s">
        <v>7</v>
      </c>
      <c r="D49" s="188"/>
      <c r="E49" s="188"/>
      <c r="F49" s="188"/>
      <c r="G49" s="188"/>
      <c r="H49" s="188"/>
      <c r="I49" s="188"/>
      <c r="J49" s="8">
        <v>0.2</v>
      </c>
      <c r="K49" s="160">
        <f t="shared" ref="K49:K56" si="0">ROUND(($J$37+$K$45)*J49,2)</f>
        <v>425.2</v>
      </c>
      <c r="L49" s="160"/>
    </row>
    <row r="50" spans="2:12">
      <c r="B50" s="71" t="s">
        <v>24</v>
      </c>
      <c r="C50" s="188" t="s">
        <v>76</v>
      </c>
      <c r="D50" s="188"/>
      <c r="E50" s="188"/>
      <c r="F50" s="188"/>
      <c r="G50" s="188"/>
      <c r="H50" s="188"/>
      <c r="I50" s="188"/>
      <c r="J50" s="8">
        <v>2.5000000000000001E-2</v>
      </c>
      <c r="K50" s="160">
        <f t="shared" si="0"/>
        <v>53.15</v>
      </c>
      <c r="L50" s="160"/>
    </row>
    <row r="51" spans="2:12">
      <c r="B51" s="71" t="s">
        <v>25</v>
      </c>
      <c r="C51" s="188" t="s">
        <v>44</v>
      </c>
      <c r="D51" s="188"/>
      <c r="E51" s="188"/>
      <c r="F51" s="188"/>
      <c r="G51" s="188"/>
      <c r="H51" s="188"/>
      <c r="I51" s="188"/>
      <c r="J51" s="8">
        <v>0.02</v>
      </c>
      <c r="K51" s="160">
        <f t="shared" si="0"/>
        <v>42.52</v>
      </c>
      <c r="L51" s="160"/>
    </row>
    <row r="52" spans="2:12">
      <c r="B52" s="71" t="s">
        <v>26</v>
      </c>
      <c r="C52" s="188" t="s">
        <v>77</v>
      </c>
      <c r="D52" s="188"/>
      <c r="E52" s="188"/>
      <c r="F52" s="188"/>
      <c r="G52" s="188"/>
      <c r="H52" s="188"/>
      <c r="I52" s="188"/>
      <c r="J52" s="8">
        <v>1.4999999999999999E-2</v>
      </c>
      <c r="K52" s="160">
        <f t="shared" si="0"/>
        <v>31.89</v>
      </c>
      <c r="L52" s="160"/>
    </row>
    <row r="53" spans="2:12">
      <c r="B53" s="71" t="s">
        <v>27</v>
      </c>
      <c r="C53" s="188" t="s">
        <v>78</v>
      </c>
      <c r="D53" s="188"/>
      <c r="E53" s="188"/>
      <c r="F53" s="188"/>
      <c r="G53" s="188"/>
      <c r="H53" s="188"/>
      <c r="I53" s="188"/>
      <c r="J53" s="8">
        <v>0.01</v>
      </c>
      <c r="K53" s="160">
        <f t="shared" si="0"/>
        <v>21.26</v>
      </c>
      <c r="L53" s="160"/>
    </row>
    <row r="54" spans="2:12">
      <c r="B54" s="71" t="s">
        <v>28</v>
      </c>
      <c r="C54" s="188" t="s">
        <v>139</v>
      </c>
      <c r="D54" s="188"/>
      <c r="E54" s="188"/>
      <c r="F54" s="188"/>
      <c r="G54" s="188"/>
      <c r="H54" s="188"/>
      <c r="I54" s="188"/>
      <c r="J54" s="8">
        <v>6.0000000000000001E-3</v>
      </c>
      <c r="K54" s="160">
        <f t="shared" si="0"/>
        <v>12.76</v>
      </c>
      <c r="L54" s="160"/>
    </row>
    <row r="55" spans="2:12">
      <c r="B55" s="71" t="s">
        <v>29</v>
      </c>
      <c r="C55" s="188" t="s">
        <v>8</v>
      </c>
      <c r="D55" s="188"/>
      <c r="E55" s="188"/>
      <c r="F55" s="188"/>
      <c r="G55" s="188"/>
      <c r="H55" s="188"/>
      <c r="I55" s="188"/>
      <c r="J55" s="8">
        <v>2E-3</v>
      </c>
      <c r="K55" s="160">
        <f t="shared" si="0"/>
        <v>4.25</v>
      </c>
      <c r="L55" s="160"/>
    </row>
    <row r="56" spans="2:12">
      <c r="B56" s="71" t="s">
        <v>45</v>
      </c>
      <c r="C56" s="188" t="s">
        <v>9</v>
      </c>
      <c r="D56" s="188"/>
      <c r="E56" s="188"/>
      <c r="F56" s="188"/>
      <c r="G56" s="188"/>
      <c r="H56" s="188"/>
      <c r="I56" s="188"/>
      <c r="J56" s="8">
        <v>0.08</v>
      </c>
      <c r="K56" s="160">
        <f t="shared" si="0"/>
        <v>170.08</v>
      </c>
      <c r="L56" s="160"/>
    </row>
    <row r="57" spans="2:12">
      <c r="B57" s="39"/>
      <c r="C57" s="158" t="s">
        <v>10</v>
      </c>
      <c r="D57" s="158"/>
      <c r="E57" s="158"/>
      <c r="F57" s="158"/>
      <c r="G57" s="158"/>
      <c r="H57" s="158"/>
      <c r="I57" s="158"/>
      <c r="J57" s="40">
        <f>SUM(J49:J56)</f>
        <v>0.35800000000000004</v>
      </c>
      <c r="K57" s="148">
        <f>SUM(K49:L56)</f>
        <v>761.11</v>
      </c>
      <c r="L57" s="148"/>
    </row>
    <row r="58" spans="2:12">
      <c r="B58" s="5"/>
      <c r="C58" s="195" t="s">
        <v>75</v>
      </c>
      <c r="D58" s="195"/>
      <c r="E58" s="195"/>
      <c r="F58" s="195"/>
      <c r="G58" s="195"/>
      <c r="H58" s="195"/>
      <c r="I58" s="195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3"/>
      <c r="H59" s="5"/>
      <c r="I59" s="5"/>
      <c r="J59" s="5"/>
      <c r="K59" s="5"/>
      <c r="L59" s="5"/>
    </row>
    <row r="60" spans="2:12">
      <c r="B60" s="168" t="s">
        <v>46</v>
      </c>
      <c r="C60" s="168"/>
      <c r="D60" s="168"/>
      <c r="E60" s="168"/>
      <c r="F60" s="168"/>
      <c r="G60" s="196"/>
      <c r="H60" s="196"/>
      <c r="I60" s="196"/>
      <c r="J60" s="196"/>
      <c r="K60" s="196"/>
      <c r="L60" s="196"/>
    </row>
    <row r="61" spans="2:12">
      <c r="B61" s="71" t="s">
        <v>47</v>
      </c>
      <c r="C61" s="176" t="s">
        <v>4</v>
      </c>
      <c r="D61" s="176"/>
      <c r="E61" s="176"/>
      <c r="F61" s="176"/>
      <c r="G61" s="176"/>
      <c r="H61" s="176"/>
      <c r="I61" s="176"/>
      <c r="J61" s="176" t="s">
        <v>31</v>
      </c>
      <c r="K61" s="176"/>
      <c r="L61" s="176"/>
    </row>
    <row r="62" spans="2:12">
      <c r="B62" s="71" t="s">
        <v>23</v>
      </c>
      <c r="C62" s="197" t="s">
        <v>5</v>
      </c>
      <c r="D62" s="197"/>
      <c r="E62" s="197"/>
      <c r="F62" s="197"/>
      <c r="G62" s="197"/>
      <c r="H62" s="197"/>
      <c r="I62" s="197"/>
      <c r="J62" s="198">
        <f>($J$24*$J$23*2)-($J$31*6%*(4/30))</f>
        <v>35.191253333333336</v>
      </c>
      <c r="K62" s="198"/>
      <c r="L62" s="198"/>
    </row>
    <row r="63" spans="2:12">
      <c r="B63" s="71" t="s">
        <v>24</v>
      </c>
      <c r="C63" s="191" t="s">
        <v>48</v>
      </c>
      <c r="D63" s="191"/>
      <c r="E63" s="191"/>
      <c r="F63" s="191"/>
      <c r="G63" s="191"/>
      <c r="H63" s="191"/>
      <c r="I63" s="191"/>
      <c r="J63" s="192">
        <f>($J$23*$J$25)-(0.3*$J$23)</f>
        <v>163.72</v>
      </c>
      <c r="K63" s="192"/>
      <c r="L63" s="192"/>
    </row>
    <row r="64" spans="2:12">
      <c r="B64" s="71" t="s">
        <v>29</v>
      </c>
      <c r="C64" s="219" t="s">
        <v>146</v>
      </c>
      <c r="D64" s="219"/>
      <c r="E64" s="219"/>
      <c r="F64" s="219"/>
      <c r="G64" s="219"/>
      <c r="H64" s="219"/>
      <c r="I64" s="219"/>
      <c r="J64" s="193">
        <f>(($J$37/220)*$J$23)*0.5</f>
        <v>16.048738133999997</v>
      </c>
      <c r="K64" s="193"/>
      <c r="L64" s="193"/>
    </row>
    <row r="65" spans="2:14">
      <c r="B65" s="176" t="s">
        <v>10</v>
      </c>
      <c r="C65" s="176"/>
      <c r="D65" s="176"/>
      <c r="E65" s="176"/>
      <c r="F65" s="176"/>
      <c r="G65" s="176"/>
      <c r="H65" s="176"/>
      <c r="I65" s="176"/>
      <c r="J65" s="141">
        <f>SUM(J62:L64)</f>
        <v>214.95999146733331</v>
      </c>
      <c r="K65" s="141"/>
      <c r="L65" s="141"/>
    </row>
    <row r="66" spans="2:14" ht="11.25" customHeight="1">
      <c r="B66" s="5"/>
      <c r="C66" s="3"/>
      <c r="D66" s="3"/>
      <c r="E66" s="3"/>
      <c r="F66" s="3"/>
      <c r="G66" s="23"/>
      <c r="H66" s="5"/>
      <c r="I66" s="5"/>
      <c r="J66" s="5"/>
      <c r="K66" s="5"/>
      <c r="L66" s="5"/>
    </row>
    <row r="67" spans="2:14">
      <c r="B67" s="168" t="s">
        <v>50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</row>
    <row r="68" spans="2:14" ht="24" customHeight="1">
      <c r="B68" s="71">
        <v>2</v>
      </c>
      <c r="C68" s="177" t="s">
        <v>53</v>
      </c>
      <c r="D68" s="177"/>
      <c r="E68" s="177"/>
      <c r="F68" s="177"/>
      <c r="G68" s="177"/>
      <c r="H68" s="177"/>
      <c r="I68" s="177"/>
      <c r="J68" s="176" t="s">
        <v>31</v>
      </c>
      <c r="K68" s="176"/>
      <c r="L68" s="176"/>
    </row>
    <row r="69" spans="2:14">
      <c r="B69" s="71" t="s">
        <v>51</v>
      </c>
      <c r="C69" s="190" t="s">
        <v>41</v>
      </c>
      <c r="D69" s="190"/>
      <c r="E69" s="190"/>
      <c r="F69" s="190"/>
      <c r="G69" s="190"/>
      <c r="H69" s="190"/>
      <c r="I69" s="190"/>
      <c r="J69" s="161">
        <f>$K$45</f>
        <v>360.66329208538195</v>
      </c>
      <c r="K69" s="184"/>
      <c r="L69" s="185"/>
    </row>
    <row r="70" spans="2:14">
      <c r="B70" s="71" t="s">
        <v>52</v>
      </c>
      <c r="C70" s="183" t="s">
        <v>43</v>
      </c>
      <c r="D70" s="183"/>
      <c r="E70" s="183"/>
      <c r="F70" s="183"/>
      <c r="G70" s="183"/>
      <c r="H70" s="183"/>
      <c r="I70" s="183"/>
      <c r="J70" s="161">
        <f>$K$57</f>
        <v>761.11</v>
      </c>
      <c r="K70" s="184"/>
      <c r="L70" s="185"/>
    </row>
    <row r="71" spans="2:14">
      <c r="B71" s="71" t="s">
        <v>47</v>
      </c>
      <c r="C71" s="183" t="s">
        <v>4</v>
      </c>
      <c r="D71" s="183"/>
      <c r="E71" s="183"/>
      <c r="F71" s="183"/>
      <c r="G71" s="183"/>
      <c r="H71" s="183"/>
      <c r="I71" s="183"/>
      <c r="J71" s="186">
        <f>$J$65</f>
        <v>214.95999146733331</v>
      </c>
      <c r="K71" s="184"/>
      <c r="L71" s="185"/>
    </row>
    <row r="72" spans="2:14">
      <c r="B72" s="187" t="s">
        <v>10</v>
      </c>
      <c r="C72" s="187"/>
      <c r="D72" s="187"/>
      <c r="E72" s="187"/>
      <c r="F72" s="187"/>
      <c r="G72" s="187"/>
      <c r="H72" s="187"/>
      <c r="I72" s="187"/>
      <c r="J72" s="141">
        <f>SUM(J69:L71)</f>
        <v>1336.7332835527152</v>
      </c>
      <c r="K72" s="141"/>
      <c r="L72" s="141"/>
    </row>
    <row r="73" spans="2:14" ht="27" customHeight="1">
      <c r="B73" s="5"/>
      <c r="C73" s="3"/>
      <c r="D73" s="3"/>
      <c r="E73" s="3"/>
      <c r="F73" s="3"/>
      <c r="G73" s="24"/>
      <c r="H73" s="25"/>
      <c r="I73" s="25"/>
      <c r="J73" s="5"/>
      <c r="K73" s="5"/>
      <c r="L73" s="5"/>
    </row>
    <row r="74" spans="2:14" ht="12" customHeight="1">
      <c r="B74" s="151" t="s">
        <v>54</v>
      </c>
      <c r="C74" s="151"/>
      <c r="D74" s="151"/>
      <c r="E74" s="151"/>
      <c r="F74" s="151"/>
      <c r="G74" s="151"/>
      <c r="H74" s="151"/>
      <c r="I74" s="151"/>
      <c r="J74" s="151"/>
      <c r="K74" s="151"/>
      <c r="L74" s="151"/>
    </row>
    <row r="75" spans="2:14" ht="2.25" customHeight="1">
      <c r="B75" s="5"/>
      <c r="C75" s="3"/>
      <c r="D75" s="3"/>
      <c r="E75" s="3"/>
      <c r="F75" s="3"/>
      <c r="G75" s="24"/>
      <c r="H75" s="25"/>
      <c r="I75" s="25"/>
      <c r="J75" s="5"/>
      <c r="K75" s="5"/>
      <c r="L75" s="5"/>
    </row>
    <row r="76" spans="2:14">
      <c r="B76" s="71">
        <v>3</v>
      </c>
      <c r="C76" s="177" t="s">
        <v>11</v>
      </c>
      <c r="D76" s="177"/>
      <c r="E76" s="177"/>
      <c r="F76" s="177"/>
      <c r="G76" s="177"/>
      <c r="H76" s="177"/>
      <c r="I76" s="177"/>
      <c r="J76" s="34" t="s">
        <v>101</v>
      </c>
      <c r="K76" s="177" t="s">
        <v>3</v>
      </c>
      <c r="L76" s="177"/>
    </row>
    <row r="77" spans="2:14">
      <c r="B77" s="71" t="s">
        <v>23</v>
      </c>
      <c r="C77" s="188" t="s">
        <v>12</v>
      </c>
      <c r="D77" s="188"/>
      <c r="E77" s="188"/>
      <c r="F77" s="188"/>
      <c r="G77" s="188"/>
      <c r="H77" s="188"/>
      <c r="I77" s="188"/>
      <c r="J77" s="46">
        <v>1.8100000000000002E-2</v>
      </c>
      <c r="K77" s="147">
        <f t="shared" ref="K77:K82" si="1">($J$37)*J77</f>
        <v>31.953037624794</v>
      </c>
      <c r="L77" s="147"/>
      <c r="N77" s="9"/>
    </row>
    <row r="78" spans="2:14">
      <c r="B78" s="71" t="s">
        <v>24</v>
      </c>
      <c r="C78" s="188" t="s">
        <v>16</v>
      </c>
      <c r="D78" s="188"/>
      <c r="E78" s="188"/>
      <c r="F78" s="188"/>
      <c r="G78" s="188"/>
      <c r="H78" s="188"/>
      <c r="I78" s="188"/>
      <c r="J78" s="46">
        <v>1.4E-3</v>
      </c>
      <c r="K78" s="147">
        <f t="shared" si="1"/>
        <v>2.4715056726359994</v>
      </c>
      <c r="L78" s="147"/>
      <c r="N78" s="10"/>
    </row>
    <row r="79" spans="2:14" ht="27.75" customHeight="1">
      <c r="B79" s="71" t="s">
        <v>25</v>
      </c>
      <c r="C79" s="188" t="s">
        <v>80</v>
      </c>
      <c r="D79" s="188"/>
      <c r="E79" s="188"/>
      <c r="F79" s="188"/>
      <c r="G79" s="188"/>
      <c r="H79" s="188"/>
      <c r="I79" s="188"/>
      <c r="J79" s="46">
        <v>4.0500000000000001E-2</v>
      </c>
      <c r="K79" s="147">
        <f t="shared" si="1"/>
        <v>71.49712838696999</v>
      </c>
      <c r="L79" s="147"/>
      <c r="N79" s="10"/>
    </row>
    <row r="80" spans="2:14">
      <c r="B80" s="71" t="s">
        <v>26</v>
      </c>
      <c r="C80" s="188" t="s">
        <v>13</v>
      </c>
      <c r="D80" s="188"/>
      <c r="E80" s="188"/>
      <c r="F80" s="188"/>
      <c r="G80" s="188"/>
      <c r="H80" s="188"/>
      <c r="I80" s="188"/>
      <c r="J80" s="46">
        <v>1.9E-3</v>
      </c>
      <c r="K80" s="147">
        <f t="shared" si="1"/>
        <v>3.3541862700059997</v>
      </c>
      <c r="L80" s="147"/>
      <c r="N80" s="9"/>
    </row>
    <row r="81" spans="2:12" ht="25.5" customHeight="1">
      <c r="B81" s="71" t="s">
        <v>27</v>
      </c>
      <c r="C81" s="188" t="s">
        <v>83</v>
      </c>
      <c r="D81" s="188"/>
      <c r="E81" s="188"/>
      <c r="F81" s="188"/>
      <c r="G81" s="188"/>
      <c r="H81" s="188"/>
      <c r="I81" s="188"/>
      <c r="J81" s="46">
        <v>6.9999999999999999E-4</v>
      </c>
      <c r="K81" s="147">
        <f t="shared" si="1"/>
        <v>1.2357528363179997</v>
      </c>
      <c r="L81" s="147"/>
    </row>
    <row r="82" spans="2:12" ht="29.25" customHeight="1">
      <c r="B82" s="71" t="s">
        <v>28</v>
      </c>
      <c r="C82" s="188" t="s">
        <v>81</v>
      </c>
      <c r="D82" s="188"/>
      <c r="E82" s="188"/>
      <c r="F82" s="188"/>
      <c r="G82" s="188"/>
      <c r="H82" s="188"/>
      <c r="I82" s="188"/>
      <c r="J82" s="46">
        <v>4.4999999999999997E-3</v>
      </c>
      <c r="K82" s="147">
        <f t="shared" si="1"/>
        <v>7.9441253763299979</v>
      </c>
      <c r="L82" s="147"/>
    </row>
    <row r="83" spans="2:12">
      <c r="B83" s="158" t="s">
        <v>10</v>
      </c>
      <c r="C83" s="158"/>
      <c r="D83" s="158"/>
      <c r="E83" s="158"/>
      <c r="F83" s="158"/>
      <c r="G83" s="158"/>
      <c r="H83" s="158"/>
      <c r="I83" s="158"/>
      <c r="J83" s="47">
        <f>SUM(J77:J82)</f>
        <v>6.7100000000000007E-2</v>
      </c>
      <c r="K83" s="148">
        <f>SUM(K77:L82)</f>
        <v>118.45573616705398</v>
      </c>
      <c r="L83" s="148"/>
    </row>
    <row r="84" spans="2:12" ht="22.5" customHeight="1">
      <c r="B84" s="5"/>
      <c r="C84" s="3"/>
      <c r="D84" s="3"/>
      <c r="E84" s="3"/>
      <c r="F84" s="3"/>
      <c r="G84" s="23"/>
      <c r="H84" s="5"/>
      <c r="I84" s="5"/>
      <c r="J84" s="5"/>
      <c r="K84" s="5"/>
      <c r="L84" s="5"/>
    </row>
    <row r="85" spans="2:12">
      <c r="B85" s="151" t="s">
        <v>55</v>
      </c>
      <c r="C85" s="151"/>
      <c r="D85" s="151"/>
      <c r="E85" s="151"/>
      <c r="F85" s="151"/>
      <c r="G85" s="151"/>
      <c r="H85" s="151"/>
      <c r="I85" s="151"/>
      <c r="J85" s="151"/>
      <c r="K85" s="151"/>
      <c r="L85" s="151"/>
    </row>
    <row r="86" spans="2:12" ht="3" customHeight="1">
      <c r="B86" s="5"/>
      <c r="C86" s="3"/>
      <c r="D86" s="3"/>
      <c r="E86" s="3"/>
      <c r="F86" s="3"/>
      <c r="G86" s="23"/>
      <c r="H86" s="5"/>
      <c r="I86" s="5"/>
      <c r="J86" s="5"/>
      <c r="K86" s="5"/>
      <c r="L86" s="5"/>
    </row>
    <row r="87" spans="2:12">
      <c r="B87" s="155" t="s">
        <v>56</v>
      </c>
      <c r="C87" s="155"/>
      <c r="D87" s="155"/>
      <c r="E87" s="155"/>
      <c r="F87" s="155"/>
      <c r="G87" s="155"/>
      <c r="H87" s="155"/>
      <c r="I87" s="155"/>
      <c r="J87" s="155"/>
      <c r="K87" s="155"/>
      <c r="L87" s="155"/>
    </row>
    <row r="88" spans="2:12" ht="12.75" customHeight="1">
      <c r="B88" s="41" t="s">
        <v>57</v>
      </c>
      <c r="C88" s="189" t="s">
        <v>84</v>
      </c>
      <c r="D88" s="189"/>
      <c r="E88" s="189"/>
      <c r="F88" s="189"/>
      <c r="G88" s="189"/>
      <c r="H88" s="189"/>
      <c r="I88" s="189"/>
      <c r="J88" s="34" t="s">
        <v>73</v>
      </c>
      <c r="K88" s="149" t="s">
        <v>31</v>
      </c>
      <c r="L88" s="150"/>
    </row>
    <row r="89" spans="2:12" ht="12.75" customHeight="1">
      <c r="B89" s="42" t="s">
        <v>23</v>
      </c>
      <c r="C89" s="152" t="s">
        <v>247</v>
      </c>
      <c r="D89" s="152"/>
      <c r="E89" s="152"/>
      <c r="F89" s="152"/>
      <c r="G89" s="152"/>
      <c r="H89" s="152"/>
      <c r="I89" s="152"/>
      <c r="J89" s="26">
        <v>9.4999999999999998E-3</v>
      </c>
      <c r="K89" s="178">
        <f>$J$37*J89</f>
        <v>16.770931350029997</v>
      </c>
      <c r="L89" s="179"/>
    </row>
    <row r="90" spans="2:12" ht="24.75" customHeight="1">
      <c r="B90" s="41" t="s">
        <v>24</v>
      </c>
      <c r="C90" s="152" t="s">
        <v>245</v>
      </c>
      <c r="D90" s="152"/>
      <c r="E90" s="152"/>
      <c r="F90" s="152"/>
      <c r="G90" s="152"/>
      <c r="H90" s="152"/>
      <c r="I90" s="152"/>
      <c r="J90" s="26">
        <v>4.1700000000000001E-2</v>
      </c>
      <c r="K90" s="178">
        <f t="shared" ref="K90:K94" si="2">$J$37*J90</f>
        <v>73.615561820657987</v>
      </c>
      <c r="L90" s="179"/>
    </row>
    <row r="91" spans="2:12" ht="12.75" customHeight="1">
      <c r="B91" s="41" t="s">
        <v>25</v>
      </c>
      <c r="C91" s="152" t="s">
        <v>246</v>
      </c>
      <c r="D91" s="152"/>
      <c r="E91" s="152"/>
      <c r="F91" s="152"/>
      <c r="G91" s="152"/>
      <c r="H91" s="152"/>
      <c r="I91" s="152"/>
      <c r="J91" s="26">
        <v>1E-3</v>
      </c>
      <c r="K91" s="178">
        <f t="shared" si="2"/>
        <v>1.7653611947399999</v>
      </c>
      <c r="L91" s="179"/>
    </row>
    <row r="92" spans="2:12" ht="12.75" customHeight="1">
      <c r="B92" s="41" t="s">
        <v>26</v>
      </c>
      <c r="C92" s="152" t="s">
        <v>248</v>
      </c>
      <c r="D92" s="152"/>
      <c r="E92" s="152"/>
      <c r="F92" s="152"/>
      <c r="G92" s="152"/>
      <c r="H92" s="152"/>
      <c r="I92" s="152"/>
      <c r="J92" s="26">
        <v>6.3E-3</v>
      </c>
      <c r="K92" s="178">
        <f t="shared" si="2"/>
        <v>11.121775526861999</v>
      </c>
      <c r="L92" s="179"/>
    </row>
    <row r="93" spans="2:12" ht="12.75" customHeight="1">
      <c r="B93" s="41" t="s">
        <v>27</v>
      </c>
      <c r="C93" s="152" t="s">
        <v>249</v>
      </c>
      <c r="D93" s="152"/>
      <c r="E93" s="152"/>
      <c r="F93" s="152"/>
      <c r="G93" s="152"/>
      <c r="H93" s="152"/>
      <c r="I93" s="152"/>
      <c r="J93" s="27">
        <v>2.0000000000000001E-4</v>
      </c>
      <c r="K93" s="178">
        <f t="shared" si="2"/>
        <v>0.35307223894799994</v>
      </c>
      <c r="L93" s="179"/>
    </row>
    <row r="94" spans="2:12" ht="27" customHeight="1">
      <c r="B94" s="41" t="s">
        <v>28</v>
      </c>
      <c r="C94" s="152" t="s">
        <v>250</v>
      </c>
      <c r="D94" s="152"/>
      <c r="E94" s="152"/>
      <c r="F94" s="152"/>
      <c r="G94" s="152"/>
      <c r="H94" s="152"/>
      <c r="I94" s="152"/>
      <c r="J94" s="26">
        <v>9.6799999999999997E-2</v>
      </c>
      <c r="K94" s="178">
        <f t="shared" si="2"/>
        <v>170.88696365083197</v>
      </c>
      <c r="L94" s="179"/>
    </row>
    <row r="95" spans="2:12" ht="13.5" customHeight="1">
      <c r="B95" s="41" t="s">
        <v>29</v>
      </c>
      <c r="C95" s="152" t="s">
        <v>85</v>
      </c>
      <c r="D95" s="152"/>
      <c r="E95" s="152"/>
      <c r="F95" s="152"/>
      <c r="G95" s="152"/>
      <c r="H95" s="152"/>
      <c r="I95" s="152"/>
      <c r="J95" s="26"/>
      <c r="K95" s="178"/>
      <c r="L95" s="179"/>
    </row>
    <row r="96" spans="2:12">
      <c r="B96" s="158" t="s">
        <v>10</v>
      </c>
      <c r="C96" s="158"/>
      <c r="D96" s="158"/>
      <c r="E96" s="158"/>
      <c r="F96" s="158"/>
      <c r="G96" s="158"/>
      <c r="H96" s="158"/>
      <c r="I96" s="158"/>
      <c r="J96" s="43">
        <f>SUM(J89:J95)</f>
        <v>0.1555</v>
      </c>
      <c r="K96" s="145">
        <f>SUM(K89:L95)</f>
        <v>274.51366578206995</v>
      </c>
      <c r="L96" s="146"/>
    </row>
    <row r="97" spans="2:12" ht="9" customHeight="1">
      <c r="B97" s="15"/>
      <c r="C97" s="15"/>
      <c r="D97" s="15"/>
      <c r="E97" s="15"/>
      <c r="F97" s="15"/>
      <c r="G97" s="15"/>
      <c r="H97" s="15"/>
      <c r="I97" s="15"/>
      <c r="J97" s="16"/>
      <c r="K97" s="17"/>
      <c r="L97" s="17"/>
    </row>
    <row r="98" spans="2:12">
      <c r="B98" s="167" t="s">
        <v>58</v>
      </c>
      <c r="C98" s="167"/>
      <c r="D98" s="167"/>
      <c r="E98" s="167"/>
      <c r="F98" s="167"/>
      <c r="G98" s="167"/>
      <c r="H98" s="167"/>
      <c r="I98" s="167"/>
      <c r="J98" s="167"/>
      <c r="K98" s="167"/>
      <c r="L98" s="167"/>
    </row>
    <row r="99" spans="2:12">
      <c r="B99" s="71" t="s">
        <v>59</v>
      </c>
      <c r="C99" s="177" t="s">
        <v>86</v>
      </c>
      <c r="D99" s="177"/>
      <c r="E99" s="177"/>
      <c r="F99" s="177"/>
      <c r="G99" s="177"/>
      <c r="H99" s="177"/>
      <c r="I99" s="177"/>
      <c r="J99" s="158" t="s">
        <v>31</v>
      </c>
      <c r="K99" s="158"/>
      <c r="L99" s="158"/>
    </row>
    <row r="100" spans="2:12">
      <c r="B100" s="66" t="s">
        <v>23</v>
      </c>
      <c r="C100" s="170" t="s">
        <v>87</v>
      </c>
      <c r="D100" s="170"/>
      <c r="E100" s="170"/>
      <c r="F100" s="170"/>
      <c r="G100" s="170"/>
      <c r="H100" s="170"/>
      <c r="I100" s="170"/>
      <c r="J100" s="157">
        <v>0</v>
      </c>
      <c r="K100" s="157"/>
      <c r="L100" s="157"/>
    </row>
    <row r="101" spans="2:12">
      <c r="B101" s="158" t="s">
        <v>10</v>
      </c>
      <c r="C101" s="158"/>
      <c r="D101" s="158"/>
      <c r="E101" s="158"/>
      <c r="F101" s="158"/>
      <c r="G101" s="158"/>
      <c r="H101" s="158"/>
      <c r="I101" s="158"/>
      <c r="J101" s="159">
        <f>J100</f>
        <v>0</v>
      </c>
      <c r="K101" s="159"/>
      <c r="L101" s="159"/>
    </row>
    <row r="102" spans="2:12" ht="21" customHeight="1">
      <c r="B102" s="6"/>
      <c r="C102" s="7"/>
      <c r="D102" s="6"/>
      <c r="E102" s="6"/>
      <c r="F102" s="6"/>
      <c r="G102" s="6"/>
      <c r="H102" s="6"/>
      <c r="I102" s="6"/>
      <c r="J102" s="6"/>
      <c r="K102" s="6"/>
      <c r="L102" s="6"/>
    </row>
    <row r="103" spans="2:12">
      <c r="B103" s="168" t="s">
        <v>60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</row>
    <row r="104" spans="2:12" ht="25.5" customHeight="1">
      <c r="B104" s="71">
        <v>4</v>
      </c>
      <c r="C104" s="177" t="s">
        <v>88</v>
      </c>
      <c r="D104" s="177"/>
      <c r="E104" s="177"/>
      <c r="F104" s="177"/>
      <c r="G104" s="177"/>
      <c r="H104" s="177"/>
      <c r="I104" s="177"/>
      <c r="J104" s="176" t="s">
        <v>31</v>
      </c>
      <c r="K104" s="176"/>
      <c r="L104" s="176"/>
    </row>
    <row r="105" spans="2:12">
      <c r="B105" s="71" t="s">
        <v>57</v>
      </c>
      <c r="C105" s="152" t="s">
        <v>84</v>
      </c>
      <c r="D105" s="152"/>
      <c r="E105" s="152"/>
      <c r="F105" s="152"/>
      <c r="G105" s="152"/>
      <c r="H105" s="152"/>
      <c r="I105" s="152"/>
      <c r="J105" s="147">
        <f>K96</f>
        <v>274.51366578206995</v>
      </c>
      <c r="K105" s="147"/>
      <c r="L105" s="147"/>
    </row>
    <row r="106" spans="2:12">
      <c r="B106" s="71" t="s">
        <v>59</v>
      </c>
      <c r="C106" s="152" t="s">
        <v>86</v>
      </c>
      <c r="D106" s="152"/>
      <c r="E106" s="152"/>
      <c r="F106" s="152"/>
      <c r="G106" s="152"/>
      <c r="H106" s="152"/>
      <c r="I106" s="152"/>
      <c r="J106" s="157">
        <f>J101</f>
        <v>0</v>
      </c>
      <c r="K106" s="157"/>
      <c r="L106" s="157"/>
    </row>
    <row r="107" spans="2:12" ht="12.75" customHeight="1">
      <c r="B107" s="169" t="s">
        <v>10</v>
      </c>
      <c r="C107" s="169"/>
      <c r="D107" s="169"/>
      <c r="E107" s="169"/>
      <c r="F107" s="169"/>
      <c r="G107" s="169"/>
      <c r="H107" s="169"/>
      <c r="I107" s="169"/>
      <c r="J107" s="148">
        <f>J105+J106</f>
        <v>274.51366578206995</v>
      </c>
      <c r="K107" s="148"/>
      <c r="L107" s="148"/>
    </row>
    <row r="108" spans="2:12">
      <c r="B108" s="167"/>
      <c r="C108" s="167"/>
      <c r="D108" s="167"/>
      <c r="E108" s="167"/>
      <c r="F108" s="167"/>
      <c r="G108" s="167"/>
      <c r="H108" s="167"/>
      <c r="I108" s="167"/>
      <c r="J108" s="180"/>
      <c r="K108" s="180"/>
      <c r="L108" s="180"/>
    </row>
    <row r="109" spans="2:12">
      <c r="B109" s="231" t="s">
        <v>61</v>
      </c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</row>
    <row r="110" spans="2:12">
      <c r="B110" s="6"/>
      <c r="C110" s="7"/>
      <c r="D110" s="6"/>
      <c r="E110" s="6"/>
      <c r="F110" s="6"/>
      <c r="G110" s="6"/>
      <c r="H110" s="6"/>
      <c r="I110" s="6"/>
      <c r="J110" s="6"/>
      <c r="K110" s="6"/>
      <c r="L110" s="6"/>
    </row>
    <row r="111" spans="2:12">
      <c r="B111" s="71">
        <v>5</v>
      </c>
      <c r="C111" s="181" t="s">
        <v>6</v>
      </c>
      <c r="D111" s="181"/>
      <c r="E111" s="181"/>
      <c r="F111" s="181"/>
      <c r="G111" s="181"/>
      <c r="H111" s="181"/>
      <c r="I111" s="181"/>
      <c r="J111" s="182" t="s">
        <v>31</v>
      </c>
      <c r="K111" s="176"/>
      <c r="L111" s="176"/>
    </row>
    <row r="112" spans="2:12">
      <c r="B112" s="66" t="s">
        <v>23</v>
      </c>
      <c r="C112" s="152" t="s">
        <v>108</v>
      </c>
      <c r="D112" s="152"/>
      <c r="E112" s="152"/>
      <c r="F112" s="152"/>
      <c r="G112" s="152"/>
      <c r="H112" s="152"/>
      <c r="I112" s="152"/>
      <c r="J112" s="153">
        <f>UNIFORMES!I14</f>
        <v>126.79416666666667</v>
      </c>
      <c r="K112" s="154"/>
      <c r="L112" s="154"/>
    </row>
    <row r="113" spans="2:12">
      <c r="B113" s="176" t="s">
        <v>37</v>
      </c>
      <c r="C113" s="176"/>
      <c r="D113" s="176"/>
      <c r="E113" s="176"/>
      <c r="F113" s="176"/>
      <c r="G113" s="176"/>
      <c r="H113" s="176"/>
      <c r="I113" s="176"/>
      <c r="J113" s="144">
        <f>SUM(J112:L112)</f>
        <v>126.79416666666667</v>
      </c>
      <c r="K113" s="141"/>
      <c r="L113" s="141"/>
    </row>
    <row r="114" spans="2:12">
      <c r="B114" s="6"/>
      <c r="C114" s="7"/>
      <c r="D114" s="6"/>
      <c r="E114" s="6"/>
      <c r="F114" s="6"/>
      <c r="G114" s="6"/>
      <c r="H114" s="6"/>
      <c r="I114" s="6"/>
      <c r="J114" s="6"/>
      <c r="K114" s="6"/>
      <c r="L114" s="6"/>
    </row>
    <row r="115" spans="2:12">
      <c r="B115" s="231" t="s">
        <v>62</v>
      </c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71">
        <v>6</v>
      </c>
      <c r="C117" s="171" t="s">
        <v>14</v>
      </c>
      <c r="D117" s="171"/>
      <c r="E117" s="171"/>
      <c r="F117" s="171"/>
      <c r="G117" s="171"/>
      <c r="H117" s="171"/>
      <c r="I117" s="171"/>
      <c r="J117" s="34" t="s">
        <v>101</v>
      </c>
      <c r="K117" s="172" t="s">
        <v>3</v>
      </c>
      <c r="L117" s="173"/>
    </row>
    <row r="118" spans="2:12" ht="12.75" customHeight="1">
      <c r="B118" s="66" t="s">
        <v>23</v>
      </c>
      <c r="C118" s="152" t="s">
        <v>63</v>
      </c>
      <c r="D118" s="152"/>
      <c r="E118" s="152"/>
      <c r="F118" s="152"/>
      <c r="G118" s="152"/>
      <c r="H118" s="152"/>
      <c r="I118" s="152"/>
      <c r="J118" s="11">
        <v>0.05</v>
      </c>
      <c r="K118" s="174">
        <f>$J$134*J118</f>
        <v>181.09290234542527</v>
      </c>
      <c r="L118" s="162"/>
    </row>
    <row r="119" spans="2:12">
      <c r="B119" s="66" t="s">
        <v>24</v>
      </c>
      <c r="C119" s="175" t="s">
        <v>64</v>
      </c>
      <c r="D119" s="175"/>
      <c r="E119" s="175"/>
      <c r="F119" s="175"/>
      <c r="G119" s="175"/>
      <c r="H119" s="175"/>
      <c r="I119" s="175"/>
      <c r="J119" s="12">
        <v>6.7900000000000002E-2</v>
      </c>
      <c r="K119" s="174">
        <f>($J$134+$K$118)*J119</f>
        <v>258.22036945434189</v>
      </c>
      <c r="L119" s="162"/>
    </row>
    <row r="120" spans="2:12">
      <c r="B120" s="66" t="s">
        <v>25</v>
      </c>
      <c r="C120" s="164" t="s">
        <v>65</v>
      </c>
      <c r="D120" s="165"/>
      <c r="E120" s="165"/>
      <c r="F120" s="165"/>
      <c r="G120" s="165"/>
      <c r="H120" s="165"/>
      <c r="I120" s="166"/>
      <c r="J120" s="13"/>
      <c r="K120" s="174"/>
      <c r="L120" s="162"/>
    </row>
    <row r="121" spans="2:12" ht="27.75" customHeight="1">
      <c r="B121" s="66"/>
      <c r="C121" s="152" t="s">
        <v>166</v>
      </c>
      <c r="D121" s="152"/>
      <c r="E121" s="152"/>
      <c r="F121" s="152"/>
      <c r="G121" s="152"/>
      <c r="H121" s="152"/>
      <c r="I121" s="152"/>
      <c r="J121" s="14">
        <v>3.6499999999999998E-2</v>
      </c>
      <c r="K121" s="161">
        <f>(($J$134+$K$118+$K$119)/(1-($J$121+$J$122+$J$123))*J121)</f>
        <v>162.26902368128293</v>
      </c>
      <c r="L121" s="162"/>
    </row>
    <row r="122" spans="2:12" ht="12.75" customHeight="1">
      <c r="B122" s="66"/>
      <c r="C122" s="152" t="s">
        <v>66</v>
      </c>
      <c r="D122" s="152"/>
      <c r="E122" s="152"/>
      <c r="F122" s="152"/>
      <c r="G122" s="152"/>
      <c r="H122" s="152"/>
      <c r="I122" s="152"/>
      <c r="J122" s="12">
        <v>0</v>
      </c>
      <c r="K122" s="161">
        <f>(($J$134+$K$118+$K$119)/(1-($J$121+$J$122+$J$123))*J122)</f>
        <v>0</v>
      </c>
      <c r="L122" s="162"/>
    </row>
    <row r="123" spans="2:12" ht="12.75" customHeight="1">
      <c r="B123" s="66"/>
      <c r="C123" s="152" t="s">
        <v>82</v>
      </c>
      <c r="D123" s="152"/>
      <c r="E123" s="152"/>
      <c r="F123" s="152"/>
      <c r="G123" s="152"/>
      <c r="H123" s="152"/>
      <c r="I123" s="152"/>
      <c r="J123" s="8">
        <v>0.05</v>
      </c>
      <c r="K123" s="161">
        <f>(($J$134+$K$118+$K$119)/(1-($J$121+$J$122+$J$123))*J123)</f>
        <v>222.28633380997664</v>
      </c>
      <c r="L123" s="162"/>
    </row>
    <row r="124" spans="2:12">
      <c r="B124" s="163" t="s">
        <v>10</v>
      </c>
      <c r="C124" s="163"/>
      <c r="D124" s="163"/>
      <c r="E124" s="163"/>
      <c r="F124" s="163"/>
      <c r="G124" s="163"/>
      <c r="H124" s="163"/>
      <c r="I124" s="163"/>
      <c r="J124" s="40">
        <f>SUM(J118:J123)</f>
        <v>0.20440000000000003</v>
      </c>
      <c r="K124" s="145">
        <f>SUM(K118:K123)</f>
        <v>823.86862929102676</v>
      </c>
      <c r="L124" s="146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231" t="s">
        <v>102</v>
      </c>
      <c r="C126" s="231"/>
      <c r="D126" s="231"/>
      <c r="E126" s="231"/>
      <c r="F126" s="231"/>
      <c r="G126" s="231"/>
      <c r="H126" s="231"/>
      <c r="I126" s="231"/>
      <c r="J126" s="231"/>
      <c r="K126" s="231"/>
      <c r="L126" s="231"/>
    </row>
    <row r="127" spans="2:12">
      <c r="B127" s="6"/>
      <c r="C127" s="7"/>
      <c r="D127" s="6"/>
      <c r="E127" s="6"/>
      <c r="F127" s="6"/>
      <c r="G127" s="6"/>
      <c r="H127" s="28"/>
      <c r="I127" s="6"/>
      <c r="J127" s="6"/>
      <c r="K127" s="6"/>
      <c r="L127" s="6"/>
    </row>
    <row r="128" spans="2:12">
      <c r="B128" s="172" t="s">
        <v>15</v>
      </c>
      <c r="C128" s="232"/>
      <c r="D128" s="232"/>
      <c r="E128" s="232"/>
      <c r="F128" s="232"/>
      <c r="G128" s="232"/>
      <c r="H128" s="232"/>
      <c r="I128" s="173"/>
      <c r="J128" s="163" t="s">
        <v>31</v>
      </c>
      <c r="K128" s="163"/>
      <c r="L128" s="163"/>
    </row>
    <row r="129" spans="2:12">
      <c r="B129" s="66" t="s">
        <v>23</v>
      </c>
      <c r="C129" s="152" t="s">
        <v>30</v>
      </c>
      <c r="D129" s="152"/>
      <c r="E129" s="152"/>
      <c r="F129" s="152"/>
      <c r="G129" s="152"/>
      <c r="H129" s="152"/>
      <c r="I129" s="152"/>
      <c r="J129" s="160">
        <f>$J$37</f>
        <v>1765.3611947399997</v>
      </c>
      <c r="K129" s="160"/>
      <c r="L129" s="160"/>
    </row>
    <row r="130" spans="2:12">
      <c r="B130" s="66" t="s">
        <v>24</v>
      </c>
      <c r="C130" s="152" t="s">
        <v>38</v>
      </c>
      <c r="D130" s="152"/>
      <c r="E130" s="152"/>
      <c r="F130" s="152"/>
      <c r="G130" s="152"/>
      <c r="H130" s="152"/>
      <c r="I130" s="152"/>
      <c r="J130" s="160">
        <f>$J$72</f>
        <v>1336.7332835527152</v>
      </c>
      <c r="K130" s="160"/>
      <c r="L130" s="160"/>
    </row>
    <row r="131" spans="2:12">
      <c r="B131" s="66" t="s">
        <v>25</v>
      </c>
      <c r="C131" s="152" t="s">
        <v>54</v>
      </c>
      <c r="D131" s="152"/>
      <c r="E131" s="152"/>
      <c r="F131" s="152"/>
      <c r="G131" s="152"/>
      <c r="H131" s="152"/>
      <c r="I131" s="152"/>
      <c r="J131" s="160">
        <f>$K$83</f>
        <v>118.45573616705398</v>
      </c>
      <c r="K131" s="160"/>
      <c r="L131" s="160"/>
    </row>
    <row r="132" spans="2:12">
      <c r="B132" s="66" t="s">
        <v>26</v>
      </c>
      <c r="C132" s="152" t="s">
        <v>55</v>
      </c>
      <c r="D132" s="152"/>
      <c r="E132" s="152"/>
      <c r="F132" s="152"/>
      <c r="G132" s="152"/>
      <c r="H132" s="152"/>
      <c r="I132" s="152"/>
      <c r="J132" s="160">
        <f>$J$107</f>
        <v>274.51366578206995</v>
      </c>
      <c r="K132" s="160"/>
      <c r="L132" s="160"/>
    </row>
    <row r="133" spans="2:12">
      <c r="B133" s="66" t="s">
        <v>27</v>
      </c>
      <c r="C133" s="152" t="s">
        <v>61</v>
      </c>
      <c r="D133" s="152"/>
      <c r="E133" s="152"/>
      <c r="F133" s="152"/>
      <c r="G133" s="152"/>
      <c r="H133" s="152"/>
      <c r="I133" s="152"/>
      <c r="J133" s="156">
        <f>$J$113</f>
        <v>126.79416666666667</v>
      </c>
      <c r="K133" s="156"/>
      <c r="L133" s="156"/>
    </row>
    <row r="134" spans="2:12">
      <c r="B134" s="163" t="s">
        <v>67</v>
      </c>
      <c r="C134" s="163"/>
      <c r="D134" s="163"/>
      <c r="E134" s="163"/>
      <c r="F134" s="163"/>
      <c r="G134" s="163"/>
      <c r="H134" s="163"/>
      <c r="I134" s="163"/>
      <c r="J134" s="148">
        <f>SUM(J129:J133)</f>
        <v>3621.8580469085055</v>
      </c>
      <c r="K134" s="148"/>
      <c r="L134" s="148"/>
    </row>
    <row r="135" spans="2:12">
      <c r="B135" s="66" t="s">
        <v>28</v>
      </c>
      <c r="C135" s="152" t="s">
        <v>62</v>
      </c>
      <c r="D135" s="152"/>
      <c r="E135" s="152"/>
      <c r="F135" s="152"/>
      <c r="G135" s="152"/>
      <c r="H135" s="152"/>
      <c r="I135" s="152"/>
      <c r="J135" s="156">
        <f>$K$124</f>
        <v>823.86862929102676</v>
      </c>
      <c r="K135" s="156"/>
      <c r="L135" s="156"/>
    </row>
    <row r="136" spans="2:12">
      <c r="B136" s="141" t="s">
        <v>68</v>
      </c>
      <c r="C136" s="141"/>
      <c r="D136" s="141"/>
      <c r="E136" s="141"/>
      <c r="F136" s="141"/>
      <c r="G136" s="141"/>
      <c r="H136" s="141"/>
      <c r="I136" s="141"/>
      <c r="J136" s="142">
        <f>J134+J135</f>
        <v>4445.7266761995324</v>
      </c>
      <c r="K136" s="143"/>
      <c r="L136" s="144"/>
    </row>
    <row r="137" spans="2:12">
      <c r="B137" s="141" t="s">
        <v>103</v>
      </c>
      <c r="C137" s="141"/>
      <c r="D137" s="141"/>
      <c r="E137" s="141"/>
      <c r="F137" s="141"/>
      <c r="G137" s="141"/>
      <c r="H137" s="141"/>
      <c r="I137" s="141"/>
      <c r="J137" s="142">
        <f>J136</f>
        <v>4445.7266761995324</v>
      </c>
      <c r="K137" s="143"/>
      <c r="L137" s="144"/>
    </row>
    <row r="138" spans="2:12">
      <c r="B138" s="141" t="s">
        <v>104</v>
      </c>
      <c r="C138" s="141"/>
      <c r="D138" s="141"/>
      <c r="E138" s="141"/>
      <c r="F138" s="141"/>
      <c r="G138" s="141"/>
      <c r="H138" s="141"/>
      <c r="I138" s="141"/>
      <c r="J138" s="142">
        <f>J137*12</f>
        <v>53348.720114394389</v>
      </c>
      <c r="K138" s="143"/>
      <c r="L138" s="144"/>
    </row>
  </sheetData>
  <mergeCells count="213">
    <mergeCell ref="B136:I136"/>
    <mergeCell ref="J136:L136"/>
    <mergeCell ref="B137:I137"/>
    <mergeCell ref="J137:L137"/>
    <mergeCell ref="B138:I138"/>
    <mergeCell ref="J138:L138"/>
    <mergeCell ref="C133:I133"/>
    <mergeCell ref="J133:L133"/>
    <mergeCell ref="B134:I134"/>
    <mergeCell ref="J134:L134"/>
    <mergeCell ref="C135:I135"/>
    <mergeCell ref="J135:L135"/>
    <mergeCell ref="C130:I130"/>
    <mergeCell ref="J130:L130"/>
    <mergeCell ref="C131:I131"/>
    <mergeCell ref="J131:L131"/>
    <mergeCell ref="C132:I132"/>
    <mergeCell ref="J132:L132"/>
    <mergeCell ref="B124:I124"/>
    <mergeCell ref="K124:L124"/>
    <mergeCell ref="B126:L126"/>
    <mergeCell ref="B128:I128"/>
    <mergeCell ref="J128:L128"/>
    <mergeCell ref="C129:I129"/>
    <mergeCell ref="J129:L129"/>
    <mergeCell ref="C121:I121"/>
    <mergeCell ref="K121:L121"/>
    <mergeCell ref="C122:I122"/>
    <mergeCell ref="K122:L122"/>
    <mergeCell ref="C123:I123"/>
    <mergeCell ref="K123:L123"/>
    <mergeCell ref="C118:I118"/>
    <mergeCell ref="K118:L118"/>
    <mergeCell ref="C119:I119"/>
    <mergeCell ref="K119:L119"/>
    <mergeCell ref="C120:I120"/>
    <mergeCell ref="K120:L120"/>
    <mergeCell ref="B113:I113"/>
    <mergeCell ref="J113:L113"/>
    <mergeCell ref="B115:L115"/>
    <mergeCell ref="C117:I117"/>
    <mergeCell ref="K117:L117"/>
    <mergeCell ref="B109:L109"/>
    <mergeCell ref="C111:I111"/>
    <mergeCell ref="J111:L111"/>
    <mergeCell ref="C112:I112"/>
    <mergeCell ref="J112:L112"/>
    <mergeCell ref="C106:I106"/>
    <mergeCell ref="J106:L106"/>
    <mergeCell ref="B107:I107"/>
    <mergeCell ref="J107:L107"/>
    <mergeCell ref="B108:I108"/>
    <mergeCell ref="J108:L108"/>
    <mergeCell ref="B101:I101"/>
    <mergeCell ref="J101:L101"/>
    <mergeCell ref="B103:L103"/>
    <mergeCell ref="C104:I104"/>
    <mergeCell ref="J104:L104"/>
    <mergeCell ref="C105:I105"/>
    <mergeCell ref="J105:L105"/>
    <mergeCell ref="B96:I96"/>
    <mergeCell ref="K96:L96"/>
    <mergeCell ref="B98:L98"/>
    <mergeCell ref="C99:I99"/>
    <mergeCell ref="J99:L99"/>
    <mergeCell ref="C100:I100"/>
    <mergeCell ref="J100:L100"/>
    <mergeCell ref="C95:I95"/>
    <mergeCell ref="K95:L95"/>
    <mergeCell ref="C92:I92"/>
    <mergeCell ref="K92:L92"/>
    <mergeCell ref="C93:I93"/>
    <mergeCell ref="K93:L93"/>
    <mergeCell ref="C94:I94"/>
    <mergeCell ref="K94:L94"/>
    <mergeCell ref="C89:I89"/>
    <mergeCell ref="K89:L89"/>
    <mergeCell ref="C90:I90"/>
    <mergeCell ref="K90:L90"/>
    <mergeCell ref="C91:I91"/>
    <mergeCell ref="K91:L91"/>
    <mergeCell ref="B83:I83"/>
    <mergeCell ref="K83:L83"/>
    <mergeCell ref="B85:L85"/>
    <mergeCell ref="B87:L87"/>
    <mergeCell ref="C88:I88"/>
    <mergeCell ref="K88:L88"/>
    <mergeCell ref="C80:I80"/>
    <mergeCell ref="K80:L80"/>
    <mergeCell ref="C81:I81"/>
    <mergeCell ref="K81:L81"/>
    <mergeCell ref="C82:I82"/>
    <mergeCell ref="K82:L82"/>
    <mergeCell ref="C77:I77"/>
    <mergeCell ref="K77:L77"/>
    <mergeCell ref="C78:I78"/>
    <mergeCell ref="K78:L78"/>
    <mergeCell ref="C79:I79"/>
    <mergeCell ref="K79:L79"/>
    <mergeCell ref="C71:I71"/>
    <mergeCell ref="J71:L71"/>
    <mergeCell ref="B72:I72"/>
    <mergeCell ref="J72:L72"/>
    <mergeCell ref="B74:L74"/>
    <mergeCell ref="C76:I76"/>
    <mergeCell ref="K76:L76"/>
    <mergeCell ref="B67:L67"/>
    <mergeCell ref="C68:I68"/>
    <mergeCell ref="J68:L68"/>
    <mergeCell ref="C69:I69"/>
    <mergeCell ref="J69:L69"/>
    <mergeCell ref="C70:I70"/>
    <mergeCell ref="J70:L70"/>
    <mergeCell ref="C64:I64"/>
    <mergeCell ref="J64:L64"/>
    <mergeCell ref="B65:I65"/>
    <mergeCell ref="J65:L65"/>
    <mergeCell ref="C61:I61"/>
    <mergeCell ref="J61:L61"/>
    <mergeCell ref="C62:I62"/>
    <mergeCell ref="J62:L62"/>
    <mergeCell ref="C63:I63"/>
    <mergeCell ref="J63:L63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18:I18"/>
    <mergeCell ref="J18:L18"/>
    <mergeCell ref="C19:I19"/>
    <mergeCell ref="J19:L19"/>
    <mergeCell ref="C20:I20"/>
    <mergeCell ref="J20:L20"/>
    <mergeCell ref="C12:I12"/>
    <mergeCell ref="J12:L12"/>
    <mergeCell ref="B16:L16"/>
    <mergeCell ref="C17:I17"/>
    <mergeCell ref="J17:L17"/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1:I11"/>
    <mergeCell ref="J11:L11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4"/>
  <sheetViews>
    <sheetView showGridLines="0" tabSelected="1" zoomScale="110" zoomScaleNormal="110" workbookViewId="0">
      <selection activeCell="J17" sqref="J17:L17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10.7109375" customWidth="1"/>
    <col min="12" max="12" width="10.5703125" customWidth="1"/>
  </cols>
  <sheetData>
    <row r="2" spans="2:12">
      <c r="B2" s="204" t="s">
        <v>91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2:12" ht="12.75" customHeight="1">
      <c r="B3" s="212" t="s">
        <v>93</v>
      </c>
      <c r="C3" s="212"/>
      <c r="D3" s="212"/>
      <c r="E3" s="212"/>
      <c r="F3" s="212"/>
      <c r="G3" s="205" t="s">
        <v>205</v>
      </c>
      <c r="H3" s="205"/>
      <c r="I3" s="205"/>
      <c r="J3" s="205"/>
      <c r="K3" s="205"/>
      <c r="L3" s="206"/>
    </row>
    <row r="4" spans="2:12" ht="12.75" customHeight="1">
      <c r="B4" s="212" t="s">
        <v>94</v>
      </c>
      <c r="C4" s="212"/>
      <c r="D4" s="212"/>
      <c r="E4" s="212"/>
      <c r="F4" s="212"/>
      <c r="G4" s="205"/>
      <c r="H4" s="205"/>
      <c r="I4" s="205"/>
      <c r="J4" s="205"/>
      <c r="K4" s="205"/>
      <c r="L4" s="206"/>
    </row>
    <row r="5" spans="2:12" ht="12.75" customHeight="1">
      <c r="B5" s="212" t="s">
        <v>95</v>
      </c>
      <c r="C5" s="212"/>
      <c r="D5" s="212"/>
      <c r="E5" s="212"/>
      <c r="F5" s="212"/>
      <c r="G5" s="218"/>
      <c r="H5" s="205"/>
      <c r="I5" s="206"/>
      <c r="J5" s="68" t="s">
        <v>96</v>
      </c>
      <c r="K5" s="207"/>
      <c r="L5" s="209"/>
    </row>
    <row r="6" spans="2:12" ht="12.75" customHeight="1">
      <c r="B6" s="217" t="s">
        <v>92</v>
      </c>
      <c r="C6" s="217"/>
      <c r="D6" s="217"/>
      <c r="E6" s="217"/>
      <c r="F6" s="217"/>
      <c r="G6" s="205" t="s">
        <v>161</v>
      </c>
      <c r="H6" s="205"/>
      <c r="I6" s="205"/>
      <c r="J6" s="205"/>
      <c r="K6" s="205"/>
      <c r="L6" s="206"/>
    </row>
    <row r="7" spans="2:12">
      <c r="B7" s="18"/>
      <c r="C7" s="4"/>
      <c r="D7" s="2"/>
      <c r="E7" s="2"/>
      <c r="F7" s="2"/>
      <c r="G7" s="19"/>
      <c r="H7" s="18"/>
      <c r="I7" s="18"/>
      <c r="J7" s="18"/>
      <c r="K7" s="18"/>
      <c r="L7" s="18"/>
    </row>
    <row r="8" spans="2:12">
      <c r="B8" s="204" t="s">
        <v>17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2:12">
      <c r="B9" s="29" t="s">
        <v>98</v>
      </c>
      <c r="C9" s="210" t="s">
        <v>18</v>
      </c>
      <c r="D9" s="210"/>
      <c r="E9" s="210"/>
      <c r="F9" s="210"/>
      <c r="G9" s="210"/>
      <c r="H9" s="210"/>
      <c r="I9" s="210"/>
      <c r="J9" s="207" t="s">
        <v>106</v>
      </c>
      <c r="K9" s="208"/>
      <c r="L9" s="209"/>
    </row>
    <row r="10" spans="2:12">
      <c r="B10" s="29" t="s">
        <v>98</v>
      </c>
      <c r="C10" s="210" t="s">
        <v>19</v>
      </c>
      <c r="D10" s="210"/>
      <c r="E10" s="210"/>
      <c r="F10" s="210"/>
      <c r="G10" s="210"/>
      <c r="H10" s="210"/>
      <c r="I10" s="210"/>
      <c r="J10" s="211">
        <v>2022</v>
      </c>
      <c r="K10" s="211"/>
      <c r="L10" s="211"/>
    </row>
    <row r="11" spans="2:12">
      <c r="B11" s="29" t="s">
        <v>98</v>
      </c>
      <c r="C11" s="210" t="s">
        <v>97</v>
      </c>
      <c r="D11" s="210"/>
      <c r="E11" s="210"/>
      <c r="F11" s="210"/>
      <c r="G11" s="210"/>
      <c r="H11" s="210"/>
      <c r="I11" s="210"/>
      <c r="J11" s="211">
        <v>12</v>
      </c>
      <c r="K11" s="211"/>
      <c r="L11" s="211"/>
    </row>
    <row r="12" spans="2:12">
      <c r="B12" s="29" t="s">
        <v>98</v>
      </c>
      <c r="C12" s="210" t="s">
        <v>74</v>
      </c>
      <c r="D12" s="210"/>
      <c r="E12" s="210"/>
      <c r="F12" s="210"/>
      <c r="G12" s="210"/>
      <c r="H12" s="210"/>
      <c r="I12" s="210"/>
      <c r="J12" s="213" t="s">
        <v>206</v>
      </c>
      <c r="K12" s="214"/>
      <c r="L12" s="214"/>
    </row>
    <row r="13" spans="2:12">
      <c r="B13" s="18"/>
      <c r="C13" s="69"/>
      <c r="D13" s="2"/>
      <c r="E13" s="2"/>
      <c r="F13" s="2"/>
      <c r="G13" s="19"/>
      <c r="H13" s="18"/>
      <c r="I13" s="18"/>
      <c r="J13" s="18"/>
      <c r="K13" s="18"/>
      <c r="L13" s="18"/>
    </row>
    <row r="15" spans="2:12" ht="5.25" customHeight="1">
      <c r="B15" s="18"/>
      <c r="C15" s="18"/>
      <c r="D15" s="18"/>
      <c r="E15" s="18"/>
      <c r="F15" s="18"/>
      <c r="G15" s="19"/>
      <c r="H15" s="18"/>
      <c r="I15" s="18"/>
      <c r="J15" s="18"/>
      <c r="K15" s="18"/>
      <c r="L15" s="18"/>
    </row>
    <row r="16" spans="2:12">
      <c r="B16" s="204" t="s">
        <v>99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2:12">
      <c r="B17" s="30">
        <v>1</v>
      </c>
      <c r="C17" s="210" t="s">
        <v>69</v>
      </c>
      <c r="D17" s="210"/>
      <c r="E17" s="210"/>
      <c r="F17" s="210"/>
      <c r="G17" s="210"/>
      <c r="H17" s="210"/>
      <c r="I17" s="210"/>
      <c r="J17" s="216" t="s">
        <v>254</v>
      </c>
      <c r="K17" s="216"/>
      <c r="L17" s="216"/>
    </row>
    <row r="18" spans="2:12">
      <c r="B18" s="30">
        <v>2</v>
      </c>
      <c r="C18" s="210" t="s">
        <v>90</v>
      </c>
      <c r="D18" s="210"/>
      <c r="E18" s="210"/>
      <c r="F18" s="210"/>
      <c r="G18" s="210"/>
      <c r="H18" s="210"/>
      <c r="I18" s="210"/>
      <c r="J18" s="216" t="s">
        <v>252</v>
      </c>
      <c r="K18" s="216"/>
      <c r="L18" s="216"/>
    </row>
    <row r="19" spans="2:12">
      <c r="B19" s="30">
        <v>3</v>
      </c>
      <c r="C19" s="210" t="s">
        <v>20</v>
      </c>
      <c r="D19" s="210"/>
      <c r="E19" s="210"/>
      <c r="F19" s="210"/>
      <c r="G19" s="210"/>
      <c r="H19" s="210"/>
      <c r="I19" s="210"/>
      <c r="J19" s="213" t="s">
        <v>162</v>
      </c>
      <c r="K19" s="213"/>
      <c r="L19" s="213"/>
    </row>
    <row r="20" spans="2:12">
      <c r="B20" s="30">
        <v>4</v>
      </c>
      <c r="C20" s="210" t="s">
        <v>1</v>
      </c>
      <c r="D20" s="210"/>
      <c r="E20" s="210"/>
      <c r="F20" s="210"/>
      <c r="G20" s="210"/>
      <c r="H20" s="210"/>
      <c r="I20" s="210"/>
      <c r="J20" s="193">
        <v>4093.58</v>
      </c>
      <c r="K20" s="193"/>
      <c r="L20" s="193"/>
    </row>
    <row r="21" spans="2:12">
      <c r="B21" s="30">
        <v>5</v>
      </c>
      <c r="C21" s="210" t="s">
        <v>21</v>
      </c>
      <c r="D21" s="210"/>
      <c r="E21" s="210"/>
      <c r="F21" s="210"/>
      <c r="G21" s="210"/>
      <c r="H21" s="210"/>
      <c r="I21" s="210"/>
      <c r="J21" s="213" t="s">
        <v>207</v>
      </c>
      <c r="K21" s="213"/>
      <c r="L21" s="213"/>
    </row>
    <row r="22" spans="2:12">
      <c r="B22" s="30">
        <v>6</v>
      </c>
      <c r="C22" s="210" t="s">
        <v>22</v>
      </c>
      <c r="D22" s="210"/>
      <c r="E22" s="210"/>
      <c r="F22" s="210"/>
      <c r="G22" s="210"/>
      <c r="H22" s="210"/>
      <c r="I22" s="210"/>
      <c r="J22" s="222" t="s">
        <v>107</v>
      </c>
      <c r="K22" s="222"/>
      <c r="L22" s="222"/>
    </row>
    <row r="23" spans="2:12">
      <c r="B23" s="30">
        <v>7</v>
      </c>
      <c r="C23" s="210" t="s">
        <v>0</v>
      </c>
      <c r="D23" s="210"/>
      <c r="E23" s="210"/>
      <c r="F23" s="210"/>
      <c r="G23" s="210"/>
      <c r="H23" s="210"/>
      <c r="I23" s="210"/>
      <c r="J23" s="223">
        <v>22</v>
      </c>
      <c r="K23" s="223"/>
      <c r="L23" s="223"/>
    </row>
    <row r="24" spans="2:12">
      <c r="B24" s="30">
        <v>8</v>
      </c>
      <c r="C24" s="210" t="s">
        <v>71</v>
      </c>
      <c r="D24" s="210"/>
      <c r="E24" s="210"/>
      <c r="F24" s="210"/>
      <c r="G24" s="210"/>
      <c r="H24" s="210"/>
      <c r="I24" s="210"/>
      <c r="J24" s="224">
        <v>5.5</v>
      </c>
      <c r="K24" s="224"/>
      <c r="L24" s="224"/>
    </row>
    <row r="25" spans="2:12">
      <c r="B25" s="30">
        <v>9</v>
      </c>
      <c r="C25" s="210" t="s">
        <v>89</v>
      </c>
      <c r="D25" s="210"/>
      <c r="E25" s="210"/>
      <c r="F25" s="210"/>
      <c r="G25" s="210"/>
      <c r="H25" s="210"/>
      <c r="I25" s="210"/>
      <c r="J25" s="224">
        <v>41.23</v>
      </c>
      <c r="K25" s="224"/>
      <c r="L25" s="224"/>
    </row>
    <row r="26" spans="2:12" ht="12" customHeight="1">
      <c r="B26" s="18"/>
      <c r="C26" s="18"/>
      <c r="D26" s="20"/>
      <c r="E26" s="20"/>
      <c r="F26" s="20"/>
      <c r="G26" s="19"/>
      <c r="H26" s="18"/>
      <c r="I26" s="18"/>
      <c r="J26" s="18"/>
      <c r="K26" s="18"/>
      <c r="L26" s="18"/>
    </row>
    <row r="27" spans="2:12">
      <c r="B27" s="215" t="s">
        <v>100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2:12" ht="7.5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2:12">
      <c r="B29" s="220" t="s">
        <v>30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0" spans="2:12">
      <c r="B30" s="37">
        <v>1</v>
      </c>
      <c r="C30" s="201" t="s">
        <v>2</v>
      </c>
      <c r="D30" s="230"/>
      <c r="E30" s="230"/>
      <c r="F30" s="230"/>
      <c r="G30" s="230"/>
      <c r="H30" s="230"/>
      <c r="I30" s="182"/>
      <c r="J30" s="221" t="s">
        <v>31</v>
      </c>
      <c r="K30" s="221"/>
      <c r="L30" s="221"/>
    </row>
    <row r="31" spans="2:12">
      <c r="B31" s="30" t="s">
        <v>23</v>
      </c>
      <c r="C31" s="199" t="s">
        <v>32</v>
      </c>
      <c r="D31" s="199"/>
      <c r="E31" s="199"/>
      <c r="F31" s="199"/>
      <c r="G31" s="199"/>
      <c r="H31" s="199"/>
      <c r="I31" s="199"/>
      <c r="J31" s="192">
        <f>$J$20</f>
        <v>4093.58</v>
      </c>
      <c r="K31" s="226"/>
      <c r="L31" s="226"/>
    </row>
    <row r="32" spans="2:12">
      <c r="B32" s="31" t="s">
        <v>24</v>
      </c>
      <c r="C32" s="199" t="s">
        <v>33</v>
      </c>
      <c r="D32" s="199"/>
      <c r="E32" s="199"/>
      <c r="F32" s="199"/>
      <c r="G32" s="199"/>
      <c r="H32" s="199"/>
      <c r="I32" s="199"/>
      <c r="J32" s="154">
        <f>$J$31*30%</f>
        <v>1228.0739999999998</v>
      </c>
      <c r="K32" s="154"/>
      <c r="L32" s="154"/>
    </row>
    <row r="33" spans="2:12">
      <c r="B33" s="30" t="s">
        <v>25</v>
      </c>
      <c r="C33" s="199" t="s">
        <v>34</v>
      </c>
      <c r="D33" s="199"/>
      <c r="E33" s="199"/>
      <c r="F33" s="199"/>
      <c r="G33" s="199"/>
      <c r="H33" s="199"/>
      <c r="I33" s="199"/>
      <c r="J33" s="157"/>
      <c r="K33" s="157"/>
      <c r="L33" s="157"/>
    </row>
    <row r="34" spans="2:12">
      <c r="B34" s="30" t="s">
        <v>26</v>
      </c>
      <c r="C34" s="199" t="s">
        <v>35</v>
      </c>
      <c r="D34" s="199"/>
      <c r="E34" s="199"/>
      <c r="F34" s="199"/>
      <c r="G34" s="199"/>
      <c r="H34" s="199"/>
      <c r="I34" s="199"/>
      <c r="J34" s="156"/>
      <c r="K34" s="156"/>
      <c r="L34" s="156"/>
    </row>
    <row r="35" spans="2:12">
      <c r="B35" s="30" t="s">
        <v>27</v>
      </c>
      <c r="C35" s="199" t="s">
        <v>36</v>
      </c>
      <c r="D35" s="199"/>
      <c r="E35" s="199"/>
      <c r="F35" s="199"/>
      <c r="G35" s="199"/>
      <c r="H35" s="199"/>
      <c r="I35" s="199"/>
      <c r="J35" s="156"/>
      <c r="K35" s="156"/>
      <c r="L35" s="156"/>
    </row>
    <row r="36" spans="2:12">
      <c r="B36" s="30" t="s">
        <v>28</v>
      </c>
      <c r="C36" s="199" t="s">
        <v>49</v>
      </c>
      <c r="D36" s="199"/>
      <c r="E36" s="199"/>
      <c r="F36" s="199"/>
      <c r="G36" s="199"/>
      <c r="H36" s="199"/>
      <c r="I36" s="199"/>
      <c r="J36" s="156"/>
      <c r="K36" s="156"/>
      <c r="L36" s="156"/>
    </row>
    <row r="37" spans="2:12">
      <c r="B37" s="30"/>
      <c r="C37" s="227" t="s">
        <v>10</v>
      </c>
      <c r="D37" s="227"/>
      <c r="E37" s="227"/>
      <c r="F37" s="227"/>
      <c r="G37" s="227"/>
      <c r="H37" s="227"/>
      <c r="I37" s="227"/>
      <c r="J37" s="228">
        <f>SUM(J31:L35)</f>
        <v>5321.6539999999995</v>
      </c>
      <c r="K37" s="228"/>
      <c r="L37" s="228"/>
    </row>
    <row r="38" spans="2:12">
      <c r="B38" s="18"/>
      <c r="C38" s="225"/>
      <c r="D38" s="225"/>
      <c r="E38" s="225"/>
      <c r="F38" s="225"/>
      <c r="G38" s="19"/>
      <c r="H38" s="18"/>
      <c r="I38" s="18"/>
      <c r="J38" s="18"/>
      <c r="K38" s="18"/>
      <c r="L38" s="18"/>
    </row>
    <row r="39" spans="2:12">
      <c r="B39" s="229" t="s">
        <v>38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</row>
    <row r="40" spans="2:12" ht="7.5" customHeight="1"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</row>
    <row r="41" spans="2:12">
      <c r="B41" s="220" t="s">
        <v>39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</row>
    <row r="42" spans="2:12">
      <c r="B42" s="70" t="s">
        <v>40</v>
      </c>
      <c r="C42" s="158" t="s">
        <v>41</v>
      </c>
      <c r="D42" s="158"/>
      <c r="E42" s="158"/>
      <c r="F42" s="158"/>
      <c r="G42" s="158"/>
      <c r="H42" s="158"/>
      <c r="I42" s="158"/>
      <c r="J42" s="34" t="s">
        <v>101</v>
      </c>
      <c r="K42" s="201" t="s">
        <v>31</v>
      </c>
      <c r="L42" s="182"/>
    </row>
    <row r="43" spans="2:12">
      <c r="B43" s="35" t="s">
        <v>23</v>
      </c>
      <c r="C43" s="188" t="s">
        <v>72</v>
      </c>
      <c r="D43" s="188"/>
      <c r="E43" s="188"/>
      <c r="F43" s="188"/>
      <c r="G43" s="188"/>
      <c r="H43" s="188"/>
      <c r="I43" s="188"/>
      <c r="J43" s="21">
        <v>8.3299999999999999E-2</v>
      </c>
      <c r="K43" s="203">
        <f>$J$37*J43</f>
        <v>443.29377819999996</v>
      </c>
      <c r="L43" s="203"/>
    </row>
    <row r="44" spans="2:12">
      <c r="B44" s="35" t="s">
        <v>24</v>
      </c>
      <c r="C44" s="188" t="s">
        <v>79</v>
      </c>
      <c r="D44" s="188"/>
      <c r="E44" s="188"/>
      <c r="F44" s="188"/>
      <c r="G44" s="188"/>
      <c r="H44" s="188"/>
      <c r="I44" s="188"/>
      <c r="J44" s="21">
        <v>0.121</v>
      </c>
      <c r="K44" s="203">
        <f>$J$37*J44</f>
        <v>643.92013399999996</v>
      </c>
      <c r="L44" s="203"/>
    </row>
    <row r="45" spans="2:12" ht="12.75" customHeight="1">
      <c r="B45" s="158" t="s">
        <v>10</v>
      </c>
      <c r="C45" s="158"/>
      <c r="D45" s="158"/>
      <c r="E45" s="158"/>
      <c r="F45" s="158"/>
      <c r="G45" s="158"/>
      <c r="H45" s="158"/>
      <c r="I45" s="158"/>
      <c r="J45" s="36">
        <f>SUM(J43:J44)</f>
        <v>0.20429999999999998</v>
      </c>
      <c r="K45" s="202">
        <f>K43+K44</f>
        <v>1087.2139121999999</v>
      </c>
      <c r="L45" s="202"/>
    </row>
    <row r="46" spans="2:12" ht="12.75" customHeigh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ht="28.5" customHeight="1">
      <c r="B47" s="200" t="s">
        <v>70</v>
      </c>
      <c r="C47" s="200"/>
      <c r="D47" s="200"/>
      <c r="E47" s="200"/>
      <c r="F47" s="200"/>
      <c r="G47" s="200"/>
      <c r="H47" s="200"/>
      <c r="I47" s="200"/>
      <c r="J47" s="200"/>
      <c r="K47" s="200"/>
      <c r="L47" s="200"/>
    </row>
    <row r="48" spans="2:12">
      <c r="B48" s="71" t="s">
        <v>42</v>
      </c>
      <c r="C48" s="176" t="s">
        <v>43</v>
      </c>
      <c r="D48" s="176"/>
      <c r="E48" s="176"/>
      <c r="F48" s="176"/>
      <c r="G48" s="176"/>
      <c r="H48" s="176"/>
      <c r="I48" s="176"/>
      <c r="J48" s="34" t="s">
        <v>101</v>
      </c>
      <c r="K48" s="201" t="s">
        <v>31</v>
      </c>
      <c r="L48" s="182"/>
    </row>
    <row r="49" spans="2:12">
      <c r="B49" s="71" t="s">
        <v>23</v>
      </c>
      <c r="C49" s="188" t="s">
        <v>7</v>
      </c>
      <c r="D49" s="188"/>
      <c r="E49" s="188"/>
      <c r="F49" s="188"/>
      <c r="G49" s="188"/>
      <c r="H49" s="188"/>
      <c r="I49" s="188"/>
      <c r="J49" s="8">
        <v>0.2</v>
      </c>
      <c r="K49" s="160">
        <f t="shared" ref="K49:K56" si="0">ROUND(($J$37+$K$45)*J49,2)</f>
        <v>1281.77</v>
      </c>
      <c r="L49" s="160"/>
    </row>
    <row r="50" spans="2:12">
      <c r="B50" s="71" t="s">
        <v>24</v>
      </c>
      <c r="C50" s="188" t="s">
        <v>76</v>
      </c>
      <c r="D50" s="188"/>
      <c r="E50" s="188"/>
      <c r="F50" s="188"/>
      <c r="G50" s="188"/>
      <c r="H50" s="188"/>
      <c r="I50" s="188"/>
      <c r="J50" s="8">
        <v>2.5000000000000001E-2</v>
      </c>
      <c r="K50" s="160">
        <f t="shared" si="0"/>
        <v>160.22</v>
      </c>
      <c r="L50" s="160"/>
    </row>
    <row r="51" spans="2:12">
      <c r="B51" s="71" t="s">
        <v>25</v>
      </c>
      <c r="C51" s="188" t="s">
        <v>44</v>
      </c>
      <c r="D51" s="188"/>
      <c r="E51" s="188"/>
      <c r="F51" s="188"/>
      <c r="G51" s="188"/>
      <c r="H51" s="188"/>
      <c r="I51" s="188"/>
      <c r="J51" s="8">
        <v>0.02</v>
      </c>
      <c r="K51" s="160">
        <f t="shared" si="0"/>
        <v>128.18</v>
      </c>
      <c r="L51" s="160"/>
    </row>
    <row r="52" spans="2:12">
      <c r="B52" s="71" t="s">
        <v>26</v>
      </c>
      <c r="C52" s="188" t="s">
        <v>77</v>
      </c>
      <c r="D52" s="188"/>
      <c r="E52" s="188"/>
      <c r="F52" s="188"/>
      <c r="G52" s="188"/>
      <c r="H52" s="188"/>
      <c r="I52" s="188"/>
      <c r="J52" s="8">
        <v>1.4999999999999999E-2</v>
      </c>
      <c r="K52" s="160">
        <f t="shared" si="0"/>
        <v>96.13</v>
      </c>
      <c r="L52" s="160"/>
    </row>
    <row r="53" spans="2:12">
      <c r="B53" s="71" t="s">
        <v>27</v>
      </c>
      <c r="C53" s="188" t="s">
        <v>78</v>
      </c>
      <c r="D53" s="188"/>
      <c r="E53" s="188"/>
      <c r="F53" s="188"/>
      <c r="G53" s="188"/>
      <c r="H53" s="188"/>
      <c r="I53" s="188"/>
      <c r="J53" s="8">
        <v>0.01</v>
      </c>
      <c r="K53" s="160">
        <f t="shared" si="0"/>
        <v>64.09</v>
      </c>
      <c r="L53" s="160"/>
    </row>
    <row r="54" spans="2:12">
      <c r="B54" s="71" t="s">
        <v>28</v>
      </c>
      <c r="C54" s="188" t="s">
        <v>139</v>
      </c>
      <c r="D54" s="188"/>
      <c r="E54" s="188"/>
      <c r="F54" s="188"/>
      <c r="G54" s="188"/>
      <c r="H54" s="188"/>
      <c r="I54" s="188"/>
      <c r="J54" s="8">
        <v>6.0000000000000001E-3</v>
      </c>
      <c r="K54" s="160">
        <f t="shared" si="0"/>
        <v>38.450000000000003</v>
      </c>
      <c r="L54" s="160"/>
    </row>
    <row r="55" spans="2:12">
      <c r="B55" s="71" t="s">
        <v>29</v>
      </c>
      <c r="C55" s="188" t="s">
        <v>8</v>
      </c>
      <c r="D55" s="188"/>
      <c r="E55" s="188"/>
      <c r="F55" s="188"/>
      <c r="G55" s="188"/>
      <c r="H55" s="188"/>
      <c r="I55" s="188"/>
      <c r="J55" s="8">
        <v>2E-3</v>
      </c>
      <c r="K55" s="160">
        <f t="shared" si="0"/>
        <v>12.82</v>
      </c>
      <c r="L55" s="160"/>
    </row>
    <row r="56" spans="2:12">
      <c r="B56" s="71" t="s">
        <v>45</v>
      </c>
      <c r="C56" s="188" t="s">
        <v>9</v>
      </c>
      <c r="D56" s="188"/>
      <c r="E56" s="188"/>
      <c r="F56" s="188"/>
      <c r="G56" s="188"/>
      <c r="H56" s="188"/>
      <c r="I56" s="188"/>
      <c r="J56" s="8">
        <v>0.08</v>
      </c>
      <c r="K56" s="160">
        <f t="shared" si="0"/>
        <v>512.71</v>
      </c>
      <c r="L56" s="160"/>
    </row>
    <row r="57" spans="2:12">
      <c r="B57" s="39"/>
      <c r="C57" s="158" t="s">
        <v>10</v>
      </c>
      <c r="D57" s="158"/>
      <c r="E57" s="158"/>
      <c r="F57" s="158"/>
      <c r="G57" s="158"/>
      <c r="H57" s="158"/>
      <c r="I57" s="158"/>
      <c r="J57" s="40">
        <f>SUM(J49:J56)</f>
        <v>0.35800000000000004</v>
      </c>
      <c r="K57" s="148">
        <f>SUM(K49:L56)</f>
        <v>2294.37</v>
      </c>
      <c r="L57" s="148"/>
    </row>
    <row r="58" spans="2:12">
      <c r="B58" s="5"/>
      <c r="C58" s="195" t="s">
        <v>75</v>
      </c>
      <c r="D58" s="195"/>
      <c r="E58" s="195"/>
      <c r="F58" s="195"/>
      <c r="G58" s="195"/>
      <c r="H58" s="195"/>
      <c r="I58" s="195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3"/>
      <c r="H59" s="5"/>
      <c r="I59" s="5"/>
      <c r="J59" s="5"/>
      <c r="K59" s="5"/>
      <c r="L59" s="5"/>
    </row>
    <row r="60" spans="2:12">
      <c r="B60" s="168" t="s">
        <v>46</v>
      </c>
      <c r="C60" s="168"/>
      <c r="D60" s="168"/>
      <c r="E60" s="168"/>
      <c r="F60" s="168"/>
      <c r="G60" s="196"/>
      <c r="H60" s="196"/>
      <c r="I60" s="196"/>
      <c r="J60" s="196"/>
      <c r="K60" s="196"/>
      <c r="L60" s="196"/>
    </row>
    <row r="61" spans="2:12">
      <c r="B61" s="71" t="s">
        <v>47</v>
      </c>
      <c r="C61" s="176" t="s">
        <v>4</v>
      </c>
      <c r="D61" s="176"/>
      <c r="E61" s="176"/>
      <c r="F61" s="176"/>
      <c r="G61" s="176"/>
      <c r="H61" s="176"/>
      <c r="I61" s="176"/>
      <c r="J61" s="176" t="s">
        <v>31</v>
      </c>
      <c r="K61" s="176"/>
      <c r="L61" s="176"/>
    </row>
    <row r="62" spans="2:12">
      <c r="B62" s="71" t="s">
        <v>23</v>
      </c>
      <c r="C62" s="197" t="s">
        <v>5</v>
      </c>
      <c r="D62" s="197"/>
      <c r="E62" s="197"/>
      <c r="F62" s="197"/>
      <c r="G62" s="197"/>
      <c r="H62" s="197"/>
      <c r="I62" s="197"/>
      <c r="J62" s="198">
        <f>($J$24*$J$23*2)-($J$20*6%*(22/30))</f>
        <v>61.882480000000044</v>
      </c>
      <c r="K62" s="198"/>
      <c r="L62" s="198"/>
    </row>
    <row r="63" spans="2:12">
      <c r="B63" s="71" t="s">
        <v>24</v>
      </c>
      <c r="C63" s="191" t="s">
        <v>48</v>
      </c>
      <c r="D63" s="191"/>
      <c r="E63" s="191"/>
      <c r="F63" s="191"/>
      <c r="G63" s="191"/>
      <c r="H63" s="191"/>
      <c r="I63" s="191"/>
      <c r="J63" s="192">
        <f>($J$23*$J$25)-(0.3*$J$23)</f>
        <v>900.45999999999992</v>
      </c>
      <c r="K63" s="192"/>
      <c r="L63" s="192"/>
    </row>
    <row r="64" spans="2:12">
      <c r="B64" s="71" t="s">
        <v>25</v>
      </c>
      <c r="C64" s="191" t="s">
        <v>127</v>
      </c>
      <c r="D64" s="191"/>
      <c r="E64" s="191"/>
      <c r="F64" s="191"/>
      <c r="G64" s="191"/>
      <c r="H64" s="191"/>
      <c r="I64" s="191"/>
      <c r="J64" s="193">
        <v>169.67</v>
      </c>
      <c r="K64" s="193"/>
      <c r="L64" s="193"/>
    </row>
    <row r="65" spans="2:12">
      <c r="B65" s="71" t="s">
        <v>26</v>
      </c>
      <c r="C65" s="194" t="s">
        <v>128</v>
      </c>
      <c r="D65" s="194"/>
      <c r="E65" s="194"/>
      <c r="F65" s="194"/>
      <c r="G65" s="194"/>
      <c r="H65" s="194"/>
      <c r="I65" s="194"/>
      <c r="J65" s="192">
        <v>11.53</v>
      </c>
      <c r="K65" s="192"/>
      <c r="L65" s="192"/>
    </row>
    <row r="66" spans="2:12">
      <c r="B66" s="71" t="s">
        <v>27</v>
      </c>
      <c r="C66" s="194" t="s">
        <v>129</v>
      </c>
      <c r="D66" s="194"/>
      <c r="E66" s="194"/>
      <c r="F66" s="194"/>
      <c r="G66" s="194"/>
      <c r="H66" s="194"/>
      <c r="I66" s="194"/>
      <c r="J66" s="192">
        <v>10.039999999999999</v>
      </c>
      <c r="K66" s="192"/>
      <c r="L66" s="192"/>
    </row>
    <row r="67" spans="2:12">
      <c r="B67" s="71" t="s">
        <v>28</v>
      </c>
      <c r="C67" s="194" t="s">
        <v>130</v>
      </c>
      <c r="D67" s="194"/>
      <c r="E67" s="194"/>
      <c r="F67" s="194"/>
      <c r="G67" s="194"/>
      <c r="H67" s="194"/>
      <c r="I67" s="194"/>
      <c r="J67" s="192">
        <v>25.5</v>
      </c>
      <c r="K67" s="192"/>
      <c r="L67" s="192"/>
    </row>
    <row r="68" spans="2:12">
      <c r="B68" s="71" t="s">
        <v>29</v>
      </c>
      <c r="C68" s="219" t="s">
        <v>146</v>
      </c>
      <c r="D68" s="219"/>
      <c r="E68" s="219"/>
      <c r="F68" s="219"/>
      <c r="G68" s="219"/>
      <c r="H68" s="219"/>
      <c r="I68" s="219"/>
      <c r="J68" s="193"/>
      <c r="K68" s="193"/>
      <c r="L68" s="193"/>
    </row>
    <row r="69" spans="2:12">
      <c r="B69" s="176" t="s">
        <v>10</v>
      </c>
      <c r="C69" s="176"/>
      <c r="D69" s="176"/>
      <c r="E69" s="176"/>
      <c r="F69" s="176"/>
      <c r="G69" s="176"/>
      <c r="H69" s="176"/>
      <c r="I69" s="176"/>
      <c r="J69" s="141">
        <f>SUM(J62:L68)</f>
        <v>1179.08248</v>
      </c>
      <c r="K69" s="141"/>
      <c r="L69" s="141"/>
    </row>
    <row r="70" spans="2:12" ht="11.25" customHeight="1">
      <c r="B70" s="5"/>
      <c r="C70" s="3"/>
      <c r="D70" s="3"/>
      <c r="E70" s="3"/>
      <c r="F70" s="3"/>
      <c r="G70" s="23"/>
      <c r="H70" s="5"/>
      <c r="I70" s="5"/>
      <c r="J70" s="5"/>
      <c r="K70" s="5"/>
      <c r="L70" s="5"/>
    </row>
    <row r="71" spans="2:12">
      <c r="B71" s="168" t="s">
        <v>50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</row>
    <row r="72" spans="2:12" ht="24" customHeight="1">
      <c r="B72" s="71">
        <v>2</v>
      </c>
      <c r="C72" s="177" t="s">
        <v>53</v>
      </c>
      <c r="D72" s="177"/>
      <c r="E72" s="177"/>
      <c r="F72" s="177"/>
      <c r="G72" s="177"/>
      <c r="H72" s="177"/>
      <c r="I72" s="177"/>
      <c r="J72" s="176" t="s">
        <v>31</v>
      </c>
      <c r="K72" s="176"/>
      <c r="L72" s="176"/>
    </row>
    <row r="73" spans="2:12">
      <c r="B73" s="71" t="s">
        <v>51</v>
      </c>
      <c r="C73" s="190" t="s">
        <v>41</v>
      </c>
      <c r="D73" s="190"/>
      <c r="E73" s="190"/>
      <c r="F73" s="190"/>
      <c r="G73" s="190"/>
      <c r="H73" s="190"/>
      <c r="I73" s="190"/>
      <c r="J73" s="161">
        <f>$K$45</f>
        <v>1087.2139121999999</v>
      </c>
      <c r="K73" s="184"/>
      <c r="L73" s="185"/>
    </row>
    <row r="74" spans="2:12">
      <c r="B74" s="71" t="s">
        <v>52</v>
      </c>
      <c r="C74" s="183" t="s">
        <v>43</v>
      </c>
      <c r="D74" s="183"/>
      <c r="E74" s="183"/>
      <c r="F74" s="183"/>
      <c r="G74" s="183"/>
      <c r="H74" s="183"/>
      <c r="I74" s="183"/>
      <c r="J74" s="161">
        <f>$K$57</f>
        <v>2294.37</v>
      </c>
      <c r="K74" s="184"/>
      <c r="L74" s="185"/>
    </row>
    <row r="75" spans="2:12">
      <c r="B75" s="71" t="s">
        <v>47</v>
      </c>
      <c r="C75" s="183" t="s">
        <v>4</v>
      </c>
      <c r="D75" s="183"/>
      <c r="E75" s="183"/>
      <c r="F75" s="183"/>
      <c r="G75" s="183"/>
      <c r="H75" s="183"/>
      <c r="I75" s="183"/>
      <c r="J75" s="186">
        <f>$J$69</f>
        <v>1179.08248</v>
      </c>
      <c r="K75" s="184"/>
      <c r="L75" s="185"/>
    </row>
    <row r="76" spans="2:12">
      <c r="B76" s="187" t="s">
        <v>10</v>
      </c>
      <c r="C76" s="187"/>
      <c r="D76" s="187"/>
      <c r="E76" s="187"/>
      <c r="F76" s="187"/>
      <c r="G76" s="187"/>
      <c r="H76" s="187"/>
      <c r="I76" s="187"/>
      <c r="J76" s="141">
        <f>SUM(J73:L75)</f>
        <v>4560.6663921999998</v>
      </c>
      <c r="K76" s="141"/>
      <c r="L76" s="141"/>
    </row>
    <row r="77" spans="2:12" ht="27" customHeight="1">
      <c r="B77" s="5"/>
      <c r="C77" s="3"/>
      <c r="D77" s="3"/>
      <c r="E77" s="3"/>
      <c r="F77" s="3"/>
      <c r="G77" s="24"/>
      <c r="H77" s="25"/>
      <c r="I77" s="25"/>
      <c r="J77" s="5"/>
      <c r="K77" s="5"/>
      <c r="L77" s="5"/>
    </row>
    <row r="78" spans="2:12" ht="12" customHeight="1">
      <c r="B78" s="151" t="s">
        <v>54</v>
      </c>
      <c r="C78" s="151"/>
      <c r="D78" s="151"/>
      <c r="E78" s="151"/>
      <c r="F78" s="151"/>
      <c r="G78" s="151"/>
      <c r="H78" s="151"/>
      <c r="I78" s="151"/>
      <c r="J78" s="151"/>
      <c r="K78" s="151"/>
      <c r="L78" s="151"/>
    </row>
    <row r="79" spans="2:12" ht="2.25" customHeight="1">
      <c r="B79" s="5"/>
      <c r="C79" s="3"/>
      <c r="D79" s="3"/>
      <c r="E79" s="3"/>
      <c r="F79" s="3"/>
      <c r="G79" s="24"/>
      <c r="H79" s="25"/>
      <c r="I79" s="25"/>
      <c r="J79" s="5"/>
      <c r="K79" s="5"/>
      <c r="L79" s="5"/>
    </row>
    <row r="80" spans="2:12">
      <c r="B80" s="71">
        <v>3</v>
      </c>
      <c r="C80" s="177" t="s">
        <v>11</v>
      </c>
      <c r="D80" s="177"/>
      <c r="E80" s="177"/>
      <c r="F80" s="177"/>
      <c r="G80" s="177"/>
      <c r="H80" s="177"/>
      <c r="I80" s="177"/>
      <c r="J80" s="34" t="s">
        <v>101</v>
      </c>
      <c r="K80" s="177" t="s">
        <v>3</v>
      </c>
      <c r="L80" s="177"/>
    </row>
    <row r="81" spans="2:14">
      <c r="B81" s="71" t="s">
        <v>23</v>
      </c>
      <c r="C81" s="188" t="s">
        <v>12</v>
      </c>
      <c r="D81" s="188"/>
      <c r="E81" s="188"/>
      <c r="F81" s="188"/>
      <c r="G81" s="188"/>
      <c r="H81" s="188"/>
      <c r="I81" s="188"/>
      <c r="J81" s="46">
        <v>1.8100000000000002E-2</v>
      </c>
      <c r="K81" s="147">
        <f t="shared" ref="K81:K86" si="1">($J$37)*J81</f>
        <v>96.321937399999996</v>
      </c>
      <c r="L81" s="147"/>
      <c r="N81" s="9"/>
    </row>
    <row r="82" spans="2:14">
      <c r="B82" s="71" t="s">
        <v>24</v>
      </c>
      <c r="C82" s="188" t="s">
        <v>16</v>
      </c>
      <c r="D82" s="188"/>
      <c r="E82" s="188"/>
      <c r="F82" s="188"/>
      <c r="G82" s="188"/>
      <c r="H82" s="188"/>
      <c r="I82" s="188"/>
      <c r="J82" s="46">
        <v>1.4E-3</v>
      </c>
      <c r="K82" s="147">
        <f t="shared" si="1"/>
        <v>7.4503155999999997</v>
      </c>
      <c r="L82" s="147"/>
      <c r="N82" s="10"/>
    </row>
    <row r="83" spans="2:14" ht="27.75" customHeight="1">
      <c r="B83" s="71" t="s">
        <v>25</v>
      </c>
      <c r="C83" s="188" t="s">
        <v>80</v>
      </c>
      <c r="D83" s="188"/>
      <c r="E83" s="188"/>
      <c r="F83" s="188"/>
      <c r="G83" s="188"/>
      <c r="H83" s="188"/>
      <c r="I83" s="188"/>
      <c r="J83" s="46">
        <v>4.0500000000000001E-2</v>
      </c>
      <c r="K83" s="147">
        <f t="shared" si="1"/>
        <v>215.52698699999999</v>
      </c>
      <c r="L83" s="147"/>
      <c r="N83" s="10"/>
    </row>
    <row r="84" spans="2:14">
      <c r="B84" s="71" t="s">
        <v>26</v>
      </c>
      <c r="C84" s="188" t="s">
        <v>13</v>
      </c>
      <c r="D84" s="188"/>
      <c r="E84" s="188"/>
      <c r="F84" s="188"/>
      <c r="G84" s="188"/>
      <c r="H84" s="188"/>
      <c r="I84" s="188"/>
      <c r="J84" s="46">
        <v>1.9E-3</v>
      </c>
      <c r="K84" s="147">
        <f t="shared" si="1"/>
        <v>10.111142599999999</v>
      </c>
      <c r="L84" s="147"/>
      <c r="N84" s="9"/>
    </row>
    <row r="85" spans="2:14" ht="25.5" customHeight="1">
      <c r="B85" s="71" t="s">
        <v>27</v>
      </c>
      <c r="C85" s="188" t="s">
        <v>83</v>
      </c>
      <c r="D85" s="188"/>
      <c r="E85" s="188"/>
      <c r="F85" s="188"/>
      <c r="G85" s="188"/>
      <c r="H85" s="188"/>
      <c r="I85" s="188"/>
      <c r="J85" s="46">
        <v>6.9999999999999999E-4</v>
      </c>
      <c r="K85" s="147">
        <f t="shared" si="1"/>
        <v>3.7251577999999999</v>
      </c>
      <c r="L85" s="147"/>
    </row>
    <row r="86" spans="2:14" ht="29.25" customHeight="1">
      <c r="B86" s="71" t="s">
        <v>28</v>
      </c>
      <c r="C86" s="188" t="s">
        <v>81</v>
      </c>
      <c r="D86" s="188"/>
      <c r="E86" s="188"/>
      <c r="F86" s="188"/>
      <c r="G86" s="188"/>
      <c r="H86" s="188"/>
      <c r="I86" s="188"/>
      <c r="J86" s="46">
        <v>4.4999999999999997E-3</v>
      </c>
      <c r="K86" s="147">
        <f t="shared" si="1"/>
        <v>23.947442999999996</v>
      </c>
      <c r="L86" s="147"/>
    </row>
    <row r="87" spans="2:14">
      <c r="B87" s="158" t="s">
        <v>10</v>
      </c>
      <c r="C87" s="158"/>
      <c r="D87" s="158"/>
      <c r="E87" s="158"/>
      <c r="F87" s="158"/>
      <c r="G87" s="158"/>
      <c r="H87" s="158"/>
      <c r="I87" s="158"/>
      <c r="J87" s="47">
        <f>SUM(J81:J86)</f>
        <v>6.7100000000000007E-2</v>
      </c>
      <c r="K87" s="148">
        <f>SUM(K81:L86)</f>
        <v>357.08298339999999</v>
      </c>
      <c r="L87" s="148"/>
    </row>
    <row r="88" spans="2:14" ht="22.5" customHeight="1">
      <c r="B88" s="5"/>
      <c r="C88" s="3"/>
      <c r="D88" s="3"/>
      <c r="E88" s="3"/>
      <c r="F88" s="3"/>
      <c r="G88" s="23"/>
      <c r="H88" s="5"/>
      <c r="I88" s="5"/>
      <c r="J88" s="5"/>
      <c r="K88" s="5"/>
      <c r="L88" s="5"/>
    </row>
    <row r="89" spans="2:14">
      <c r="B89" s="151" t="s">
        <v>55</v>
      </c>
      <c r="C89" s="151"/>
      <c r="D89" s="151"/>
      <c r="E89" s="151"/>
      <c r="F89" s="151"/>
      <c r="G89" s="151"/>
      <c r="H89" s="151"/>
      <c r="I89" s="151"/>
      <c r="J89" s="151"/>
      <c r="K89" s="151"/>
      <c r="L89" s="151"/>
    </row>
    <row r="90" spans="2:14" ht="3" customHeight="1">
      <c r="B90" s="5"/>
      <c r="C90" s="3"/>
      <c r="D90" s="3"/>
      <c r="E90" s="3"/>
      <c r="F90" s="3"/>
      <c r="G90" s="23"/>
      <c r="H90" s="5"/>
      <c r="I90" s="5"/>
      <c r="J90" s="5"/>
      <c r="K90" s="5"/>
      <c r="L90" s="5"/>
    </row>
    <row r="91" spans="2:14">
      <c r="B91" s="155" t="s">
        <v>56</v>
      </c>
      <c r="C91" s="155"/>
      <c r="D91" s="155"/>
      <c r="E91" s="155"/>
      <c r="F91" s="155"/>
      <c r="G91" s="155"/>
      <c r="H91" s="155"/>
      <c r="I91" s="155"/>
      <c r="J91" s="155"/>
      <c r="K91" s="155"/>
      <c r="L91" s="155"/>
    </row>
    <row r="92" spans="2:14" ht="12.75" customHeight="1">
      <c r="B92" s="41" t="s">
        <v>57</v>
      </c>
      <c r="C92" s="189" t="s">
        <v>84</v>
      </c>
      <c r="D92" s="189"/>
      <c r="E92" s="189"/>
      <c r="F92" s="189"/>
      <c r="G92" s="189"/>
      <c r="H92" s="189"/>
      <c r="I92" s="189"/>
      <c r="J92" s="34" t="s">
        <v>73</v>
      </c>
      <c r="K92" s="149" t="s">
        <v>31</v>
      </c>
      <c r="L92" s="150"/>
    </row>
    <row r="93" spans="2:14" ht="12.75" customHeight="1">
      <c r="B93" s="42" t="s">
        <v>23</v>
      </c>
      <c r="C93" s="152" t="s">
        <v>247</v>
      </c>
      <c r="D93" s="152"/>
      <c r="E93" s="152"/>
      <c r="F93" s="152"/>
      <c r="G93" s="152"/>
      <c r="H93" s="152"/>
      <c r="I93" s="152"/>
      <c r="J93" s="26">
        <v>9.4999999999999998E-3</v>
      </c>
      <c r="K93" s="178">
        <f>$J$37*J93</f>
        <v>50.555712999999997</v>
      </c>
      <c r="L93" s="179"/>
    </row>
    <row r="94" spans="2:14" ht="25.5" customHeight="1">
      <c r="B94" s="41" t="s">
        <v>24</v>
      </c>
      <c r="C94" s="152" t="s">
        <v>245</v>
      </c>
      <c r="D94" s="152"/>
      <c r="E94" s="152"/>
      <c r="F94" s="152"/>
      <c r="G94" s="152"/>
      <c r="H94" s="152"/>
      <c r="I94" s="152"/>
      <c r="J94" s="26">
        <v>4.1700000000000001E-2</v>
      </c>
      <c r="K94" s="178">
        <f t="shared" ref="K94:K98" si="2">$J$37*J94</f>
        <v>221.91297179999998</v>
      </c>
      <c r="L94" s="179"/>
    </row>
    <row r="95" spans="2:14" ht="12.75" customHeight="1">
      <c r="B95" s="41" t="s">
        <v>25</v>
      </c>
      <c r="C95" s="152" t="s">
        <v>246</v>
      </c>
      <c r="D95" s="152"/>
      <c r="E95" s="152"/>
      <c r="F95" s="152"/>
      <c r="G95" s="152"/>
      <c r="H95" s="152"/>
      <c r="I95" s="152"/>
      <c r="J95" s="26">
        <v>1E-3</v>
      </c>
      <c r="K95" s="178">
        <f t="shared" si="2"/>
        <v>5.3216539999999997</v>
      </c>
      <c r="L95" s="179"/>
    </row>
    <row r="96" spans="2:14" ht="12.75" customHeight="1">
      <c r="B96" s="41" t="s">
        <v>26</v>
      </c>
      <c r="C96" s="152" t="s">
        <v>248</v>
      </c>
      <c r="D96" s="152"/>
      <c r="E96" s="152"/>
      <c r="F96" s="152"/>
      <c r="G96" s="152"/>
      <c r="H96" s="152"/>
      <c r="I96" s="152"/>
      <c r="J96" s="26">
        <v>6.3E-3</v>
      </c>
      <c r="K96" s="178">
        <f t="shared" si="2"/>
        <v>33.526420199999997</v>
      </c>
      <c r="L96" s="179"/>
    </row>
    <row r="97" spans="2:12" ht="12.75" customHeight="1">
      <c r="B97" s="41" t="s">
        <v>27</v>
      </c>
      <c r="C97" s="152" t="s">
        <v>249</v>
      </c>
      <c r="D97" s="152"/>
      <c r="E97" s="152"/>
      <c r="F97" s="152"/>
      <c r="G97" s="152"/>
      <c r="H97" s="152"/>
      <c r="I97" s="152"/>
      <c r="J97" s="27">
        <v>2.0000000000000001E-4</v>
      </c>
      <c r="K97" s="178">
        <f t="shared" si="2"/>
        <v>1.0643308</v>
      </c>
      <c r="L97" s="179"/>
    </row>
    <row r="98" spans="2:12" ht="27" customHeight="1">
      <c r="B98" s="41" t="s">
        <v>28</v>
      </c>
      <c r="C98" s="152" t="s">
        <v>250</v>
      </c>
      <c r="D98" s="152"/>
      <c r="E98" s="152"/>
      <c r="F98" s="152"/>
      <c r="G98" s="152"/>
      <c r="H98" s="152"/>
      <c r="I98" s="152"/>
      <c r="J98" s="26">
        <v>9.6799999999999997E-2</v>
      </c>
      <c r="K98" s="178">
        <f t="shared" si="2"/>
        <v>515.13610719999997</v>
      </c>
      <c r="L98" s="179"/>
    </row>
    <row r="99" spans="2:12" ht="12.75" customHeight="1">
      <c r="B99" s="41" t="s">
        <v>29</v>
      </c>
      <c r="C99" s="152" t="s">
        <v>85</v>
      </c>
      <c r="D99" s="152"/>
      <c r="E99" s="152"/>
      <c r="F99" s="152"/>
      <c r="G99" s="152"/>
      <c r="H99" s="152"/>
      <c r="I99" s="152"/>
      <c r="J99" s="26"/>
      <c r="K99" s="178"/>
      <c r="L99" s="179"/>
    </row>
    <row r="100" spans="2:12">
      <c r="B100" s="158" t="s">
        <v>10</v>
      </c>
      <c r="C100" s="158"/>
      <c r="D100" s="158"/>
      <c r="E100" s="158"/>
      <c r="F100" s="158"/>
      <c r="G100" s="158"/>
      <c r="H100" s="158"/>
      <c r="I100" s="158"/>
      <c r="J100" s="43">
        <f>SUM(J93:J99)</f>
        <v>0.1555</v>
      </c>
      <c r="K100" s="145">
        <f>SUM(K93:L99)</f>
        <v>827.51719700000001</v>
      </c>
      <c r="L100" s="146"/>
    </row>
    <row r="101" spans="2:12" ht="9" customHeight="1">
      <c r="B101" s="15"/>
      <c r="C101" s="15"/>
      <c r="D101" s="15"/>
      <c r="E101" s="15"/>
      <c r="F101" s="15"/>
      <c r="G101" s="15"/>
      <c r="H101" s="15"/>
      <c r="I101" s="15"/>
      <c r="J101" s="16"/>
      <c r="K101" s="17"/>
      <c r="L101" s="17"/>
    </row>
    <row r="102" spans="2:12">
      <c r="B102" s="167" t="s">
        <v>58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2:12">
      <c r="B103" s="71" t="s">
        <v>59</v>
      </c>
      <c r="C103" s="177" t="s">
        <v>86</v>
      </c>
      <c r="D103" s="177"/>
      <c r="E103" s="177"/>
      <c r="F103" s="177"/>
      <c r="G103" s="177"/>
      <c r="H103" s="177"/>
      <c r="I103" s="177"/>
      <c r="J103" s="158" t="s">
        <v>31</v>
      </c>
      <c r="K103" s="158"/>
      <c r="L103" s="158"/>
    </row>
    <row r="104" spans="2:12">
      <c r="B104" s="66" t="s">
        <v>23</v>
      </c>
      <c r="C104" s="170" t="s">
        <v>87</v>
      </c>
      <c r="D104" s="170"/>
      <c r="E104" s="170"/>
      <c r="F104" s="170"/>
      <c r="G104" s="170"/>
      <c r="H104" s="170"/>
      <c r="I104" s="170"/>
      <c r="J104" s="157">
        <v>0</v>
      </c>
      <c r="K104" s="157"/>
      <c r="L104" s="157"/>
    </row>
    <row r="105" spans="2:12">
      <c r="B105" s="158" t="s">
        <v>10</v>
      </c>
      <c r="C105" s="158"/>
      <c r="D105" s="158"/>
      <c r="E105" s="158"/>
      <c r="F105" s="158"/>
      <c r="G105" s="158"/>
      <c r="H105" s="158"/>
      <c r="I105" s="158"/>
      <c r="J105" s="159">
        <f>J104</f>
        <v>0</v>
      </c>
      <c r="K105" s="159"/>
      <c r="L105" s="159"/>
    </row>
    <row r="106" spans="2:12" ht="21" customHeight="1">
      <c r="B106" s="6"/>
      <c r="C106" s="7"/>
      <c r="D106" s="6"/>
      <c r="E106" s="6"/>
      <c r="F106" s="6"/>
      <c r="G106" s="6"/>
      <c r="H106" s="6"/>
      <c r="I106" s="6"/>
      <c r="J106" s="6"/>
      <c r="K106" s="6"/>
      <c r="L106" s="6"/>
    </row>
    <row r="107" spans="2:12">
      <c r="B107" s="168" t="s">
        <v>60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</row>
    <row r="108" spans="2:12" ht="25.5" customHeight="1">
      <c r="B108" s="71">
        <v>4</v>
      </c>
      <c r="C108" s="177" t="s">
        <v>88</v>
      </c>
      <c r="D108" s="177"/>
      <c r="E108" s="177"/>
      <c r="F108" s="177"/>
      <c r="G108" s="177"/>
      <c r="H108" s="177"/>
      <c r="I108" s="177"/>
      <c r="J108" s="176" t="s">
        <v>31</v>
      </c>
      <c r="K108" s="176"/>
      <c r="L108" s="176"/>
    </row>
    <row r="109" spans="2:12">
      <c r="B109" s="71" t="s">
        <v>57</v>
      </c>
      <c r="C109" s="152" t="s">
        <v>84</v>
      </c>
      <c r="D109" s="152"/>
      <c r="E109" s="152"/>
      <c r="F109" s="152"/>
      <c r="G109" s="152"/>
      <c r="H109" s="152"/>
      <c r="I109" s="152"/>
      <c r="J109" s="147">
        <f>K100</f>
        <v>827.51719700000001</v>
      </c>
      <c r="K109" s="147"/>
      <c r="L109" s="147"/>
    </row>
    <row r="110" spans="2:12">
      <c r="B110" s="71" t="s">
        <v>59</v>
      </c>
      <c r="C110" s="152" t="s">
        <v>86</v>
      </c>
      <c r="D110" s="152"/>
      <c r="E110" s="152"/>
      <c r="F110" s="152"/>
      <c r="G110" s="152"/>
      <c r="H110" s="152"/>
      <c r="I110" s="152"/>
      <c r="J110" s="157">
        <f>J105</f>
        <v>0</v>
      </c>
      <c r="K110" s="157"/>
      <c r="L110" s="157"/>
    </row>
    <row r="111" spans="2:12" ht="12.75" customHeight="1">
      <c r="B111" s="169" t="s">
        <v>10</v>
      </c>
      <c r="C111" s="169"/>
      <c r="D111" s="169"/>
      <c r="E111" s="169"/>
      <c r="F111" s="169"/>
      <c r="G111" s="169"/>
      <c r="H111" s="169"/>
      <c r="I111" s="169"/>
      <c r="J111" s="148">
        <f>J109+J110</f>
        <v>827.51719700000001</v>
      </c>
      <c r="K111" s="148"/>
      <c r="L111" s="148"/>
    </row>
    <row r="112" spans="2:12">
      <c r="B112" s="167"/>
      <c r="C112" s="167"/>
      <c r="D112" s="167"/>
      <c r="E112" s="167"/>
      <c r="F112" s="167"/>
      <c r="G112" s="167"/>
      <c r="H112" s="167"/>
      <c r="I112" s="167"/>
      <c r="J112" s="180"/>
      <c r="K112" s="180"/>
      <c r="L112" s="180"/>
    </row>
    <row r="113" spans="2:12">
      <c r="B113" s="231" t="s">
        <v>61</v>
      </c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</row>
    <row r="114" spans="2:12">
      <c r="B114" s="6"/>
      <c r="C114" s="7"/>
      <c r="D114" s="6"/>
      <c r="E114" s="6"/>
      <c r="F114" s="6"/>
      <c r="G114" s="6"/>
      <c r="H114" s="6"/>
      <c r="I114" s="6"/>
      <c r="J114" s="6"/>
      <c r="K114" s="6"/>
      <c r="L114" s="6"/>
    </row>
    <row r="115" spans="2:12">
      <c r="B115" s="71">
        <v>5</v>
      </c>
      <c r="C115" s="181" t="s">
        <v>6</v>
      </c>
      <c r="D115" s="181"/>
      <c r="E115" s="181"/>
      <c r="F115" s="181"/>
      <c r="G115" s="181"/>
      <c r="H115" s="181"/>
      <c r="I115" s="181"/>
      <c r="J115" s="182" t="s">
        <v>31</v>
      </c>
      <c r="K115" s="176"/>
      <c r="L115" s="176"/>
    </row>
    <row r="116" spans="2:12">
      <c r="B116" s="66" t="s">
        <v>23</v>
      </c>
      <c r="C116" s="152" t="s">
        <v>108</v>
      </c>
      <c r="D116" s="152"/>
      <c r="E116" s="152"/>
      <c r="F116" s="152"/>
      <c r="G116" s="152"/>
      <c r="H116" s="152"/>
      <c r="I116" s="152"/>
      <c r="J116" s="153">
        <f>UNIFORMES!I14</f>
        <v>126.79416666666667</v>
      </c>
      <c r="K116" s="154"/>
      <c r="L116" s="154"/>
    </row>
    <row r="117" spans="2:12">
      <c r="B117" s="66" t="s">
        <v>23</v>
      </c>
      <c r="C117" s="152" t="s">
        <v>147</v>
      </c>
      <c r="D117" s="152"/>
      <c r="E117" s="152"/>
      <c r="F117" s="152"/>
      <c r="G117" s="152"/>
      <c r="H117" s="152"/>
      <c r="I117" s="152"/>
      <c r="J117" s="153">
        <f>MATERIAIS!I32</f>
        <v>19.649935897435899</v>
      </c>
      <c r="K117" s="154"/>
      <c r="L117" s="154"/>
    </row>
    <row r="118" spans="2:12">
      <c r="B118" s="66" t="s">
        <v>24</v>
      </c>
      <c r="C118" s="152" t="s">
        <v>137</v>
      </c>
      <c r="D118" s="152"/>
      <c r="E118" s="152"/>
      <c r="F118" s="152"/>
      <c r="G118" s="152"/>
      <c r="H118" s="152"/>
      <c r="I118" s="152"/>
      <c r="J118" s="153">
        <f>EQUIPAMENTOS!I43</f>
        <v>38.75472820512821</v>
      </c>
      <c r="K118" s="154"/>
      <c r="L118" s="154"/>
    </row>
    <row r="119" spans="2:12">
      <c r="B119" s="176" t="s">
        <v>37</v>
      </c>
      <c r="C119" s="176"/>
      <c r="D119" s="176"/>
      <c r="E119" s="176"/>
      <c r="F119" s="176"/>
      <c r="G119" s="176"/>
      <c r="H119" s="176"/>
      <c r="I119" s="176"/>
      <c r="J119" s="144">
        <f>SUM(J116:L118)</f>
        <v>185.19883076923077</v>
      </c>
      <c r="K119" s="141"/>
      <c r="L119" s="141"/>
    </row>
    <row r="120" spans="2:12">
      <c r="B120" s="6"/>
      <c r="C120" s="7"/>
      <c r="D120" s="6"/>
      <c r="E120" s="6"/>
      <c r="F120" s="6"/>
      <c r="G120" s="6"/>
      <c r="H120" s="6"/>
      <c r="I120" s="6"/>
      <c r="J120" s="6"/>
      <c r="K120" s="6"/>
      <c r="L120" s="6"/>
    </row>
    <row r="121" spans="2:12">
      <c r="B121" s="231" t="s">
        <v>62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</row>
    <row r="122" spans="2:12">
      <c r="B122" s="6"/>
      <c r="C122" s="7"/>
      <c r="D122" s="6"/>
      <c r="E122" s="6"/>
      <c r="F122" s="6"/>
      <c r="G122" s="6"/>
      <c r="H122" s="6"/>
      <c r="I122" s="6"/>
      <c r="J122" s="6"/>
      <c r="K122" s="6"/>
      <c r="L122" s="6"/>
    </row>
    <row r="123" spans="2:12">
      <c r="B123" s="71">
        <v>6</v>
      </c>
      <c r="C123" s="171" t="s">
        <v>14</v>
      </c>
      <c r="D123" s="171"/>
      <c r="E123" s="171"/>
      <c r="F123" s="171"/>
      <c r="G123" s="171"/>
      <c r="H123" s="171"/>
      <c r="I123" s="171"/>
      <c r="J123" s="34" t="s">
        <v>101</v>
      </c>
      <c r="K123" s="172" t="s">
        <v>3</v>
      </c>
      <c r="L123" s="173"/>
    </row>
    <row r="124" spans="2:12" ht="12.75" customHeight="1">
      <c r="B124" s="66" t="s">
        <v>23</v>
      </c>
      <c r="C124" s="152" t="s">
        <v>63</v>
      </c>
      <c r="D124" s="152"/>
      <c r="E124" s="152"/>
      <c r="F124" s="152"/>
      <c r="G124" s="152"/>
      <c r="H124" s="152"/>
      <c r="I124" s="152"/>
      <c r="J124" s="11">
        <v>0.05</v>
      </c>
      <c r="K124" s="174">
        <f>$J$140*J124</f>
        <v>562.60597016846145</v>
      </c>
      <c r="L124" s="162"/>
    </row>
    <row r="125" spans="2:12">
      <c r="B125" s="66" t="s">
        <v>24</v>
      </c>
      <c r="C125" s="175" t="s">
        <v>64</v>
      </c>
      <c r="D125" s="175"/>
      <c r="E125" s="175"/>
      <c r="F125" s="175"/>
      <c r="G125" s="175"/>
      <c r="H125" s="175"/>
      <c r="I125" s="175"/>
      <c r="J125" s="12">
        <v>6.7900000000000002E-2</v>
      </c>
      <c r="K125" s="174">
        <f>($J$140+$K$124)*J125</f>
        <v>802.2198528632091</v>
      </c>
      <c r="L125" s="162"/>
    </row>
    <row r="126" spans="2:12">
      <c r="B126" s="66" t="s">
        <v>25</v>
      </c>
      <c r="C126" s="164" t="s">
        <v>65</v>
      </c>
      <c r="D126" s="165"/>
      <c r="E126" s="165"/>
      <c r="F126" s="165"/>
      <c r="G126" s="165"/>
      <c r="H126" s="165"/>
      <c r="I126" s="166"/>
      <c r="J126" s="13"/>
      <c r="K126" s="174"/>
      <c r="L126" s="162"/>
    </row>
    <row r="127" spans="2:12" ht="27.75" customHeight="1">
      <c r="B127" s="66"/>
      <c r="C127" s="152" t="s">
        <v>166</v>
      </c>
      <c r="D127" s="152"/>
      <c r="E127" s="152"/>
      <c r="F127" s="152"/>
      <c r="G127" s="152"/>
      <c r="H127" s="152"/>
      <c r="I127" s="152"/>
      <c r="J127" s="14">
        <v>3.6499999999999998E-2</v>
      </c>
      <c r="K127" s="161">
        <f>(($J$140+$K$124+$K$125)/(1-($J$127+$J$128+$J$129))*J127)</f>
        <v>504.12534292680107</v>
      </c>
      <c r="L127" s="162"/>
    </row>
    <row r="128" spans="2:12" ht="12.75" customHeight="1">
      <c r="B128" s="66"/>
      <c r="C128" s="152" t="s">
        <v>66</v>
      </c>
      <c r="D128" s="152"/>
      <c r="E128" s="152"/>
      <c r="F128" s="152"/>
      <c r="G128" s="152"/>
      <c r="H128" s="152"/>
      <c r="I128" s="152"/>
      <c r="J128" s="12">
        <v>0</v>
      </c>
      <c r="K128" s="161">
        <f>(($J$140+$K$124+$K$125)/(1-($J$127+$J$128+$J$129))*J128)</f>
        <v>0</v>
      </c>
      <c r="L128" s="162"/>
    </row>
    <row r="129" spans="2:12" ht="12.75" customHeight="1">
      <c r="B129" s="66"/>
      <c r="C129" s="152" t="s">
        <v>82</v>
      </c>
      <c r="D129" s="152"/>
      <c r="E129" s="152"/>
      <c r="F129" s="152"/>
      <c r="G129" s="152"/>
      <c r="H129" s="152"/>
      <c r="I129" s="152"/>
      <c r="J129" s="8">
        <v>0.05</v>
      </c>
      <c r="K129" s="161">
        <f>(($J$140+$K$124+$K$125)/(1-($J$127+$J$128+$J$129))*J129)</f>
        <v>690.58266154356318</v>
      </c>
      <c r="L129" s="162"/>
    </row>
    <row r="130" spans="2:12">
      <c r="B130" s="163" t="s">
        <v>10</v>
      </c>
      <c r="C130" s="163"/>
      <c r="D130" s="163"/>
      <c r="E130" s="163"/>
      <c r="F130" s="163"/>
      <c r="G130" s="163"/>
      <c r="H130" s="163"/>
      <c r="I130" s="163"/>
      <c r="J130" s="40">
        <f>SUM(J124:J129)</f>
        <v>0.20440000000000003</v>
      </c>
      <c r="K130" s="145">
        <f>SUM(K124:K129)</f>
        <v>2559.5338275020349</v>
      </c>
      <c r="L130" s="146"/>
    </row>
    <row r="131" spans="2:12">
      <c r="B131" s="6"/>
      <c r="C131" s="7"/>
      <c r="D131" s="6"/>
      <c r="E131" s="6"/>
      <c r="F131" s="6"/>
      <c r="G131" s="6"/>
      <c r="H131" s="6"/>
      <c r="I131" s="6"/>
      <c r="J131" s="6"/>
      <c r="K131" s="6"/>
      <c r="L131" s="6"/>
    </row>
    <row r="132" spans="2:12">
      <c r="B132" s="231" t="s">
        <v>102</v>
      </c>
      <c r="C132" s="231"/>
      <c r="D132" s="231"/>
      <c r="E132" s="231"/>
      <c r="F132" s="231"/>
      <c r="G132" s="231"/>
      <c r="H132" s="231"/>
      <c r="I132" s="231"/>
      <c r="J132" s="231"/>
      <c r="K132" s="231"/>
      <c r="L132" s="231"/>
    </row>
    <row r="133" spans="2:12">
      <c r="B133" s="6"/>
      <c r="C133" s="7"/>
      <c r="D133" s="6"/>
      <c r="E133" s="6"/>
      <c r="F133" s="6"/>
      <c r="G133" s="6"/>
      <c r="H133" s="28"/>
      <c r="I133" s="6"/>
      <c r="J133" s="6"/>
      <c r="K133" s="6"/>
      <c r="L133" s="6"/>
    </row>
    <row r="134" spans="2:12">
      <c r="B134" s="172" t="s">
        <v>15</v>
      </c>
      <c r="C134" s="232"/>
      <c r="D134" s="232"/>
      <c r="E134" s="232"/>
      <c r="F134" s="232"/>
      <c r="G134" s="232"/>
      <c r="H134" s="232"/>
      <c r="I134" s="173"/>
      <c r="J134" s="163" t="s">
        <v>31</v>
      </c>
      <c r="K134" s="163"/>
      <c r="L134" s="163"/>
    </row>
    <row r="135" spans="2:12">
      <c r="B135" s="66" t="s">
        <v>23</v>
      </c>
      <c r="C135" s="152" t="s">
        <v>30</v>
      </c>
      <c r="D135" s="152"/>
      <c r="E135" s="152"/>
      <c r="F135" s="152"/>
      <c r="G135" s="152"/>
      <c r="H135" s="152"/>
      <c r="I135" s="152"/>
      <c r="J135" s="160">
        <f>$J$37</f>
        <v>5321.6539999999995</v>
      </c>
      <c r="K135" s="160"/>
      <c r="L135" s="160"/>
    </row>
    <row r="136" spans="2:12">
      <c r="B136" s="66" t="s">
        <v>24</v>
      </c>
      <c r="C136" s="152" t="s">
        <v>38</v>
      </c>
      <c r="D136" s="152"/>
      <c r="E136" s="152"/>
      <c r="F136" s="152"/>
      <c r="G136" s="152"/>
      <c r="H136" s="152"/>
      <c r="I136" s="152"/>
      <c r="J136" s="160">
        <f>$J$76</f>
        <v>4560.6663921999998</v>
      </c>
      <c r="K136" s="160"/>
      <c r="L136" s="160"/>
    </row>
    <row r="137" spans="2:12">
      <c r="B137" s="66" t="s">
        <v>25</v>
      </c>
      <c r="C137" s="152" t="s">
        <v>54</v>
      </c>
      <c r="D137" s="152"/>
      <c r="E137" s="152"/>
      <c r="F137" s="152"/>
      <c r="G137" s="152"/>
      <c r="H137" s="152"/>
      <c r="I137" s="152"/>
      <c r="J137" s="160">
        <f>$K$87</f>
        <v>357.08298339999999</v>
      </c>
      <c r="K137" s="160"/>
      <c r="L137" s="160"/>
    </row>
    <row r="138" spans="2:12">
      <c r="B138" s="66" t="s">
        <v>26</v>
      </c>
      <c r="C138" s="152" t="s">
        <v>55</v>
      </c>
      <c r="D138" s="152"/>
      <c r="E138" s="152"/>
      <c r="F138" s="152"/>
      <c r="G138" s="152"/>
      <c r="H138" s="152"/>
      <c r="I138" s="152"/>
      <c r="J138" s="160">
        <f>$J$111</f>
        <v>827.51719700000001</v>
      </c>
      <c r="K138" s="160"/>
      <c r="L138" s="160"/>
    </row>
    <row r="139" spans="2:12">
      <c r="B139" s="66" t="s">
        <v>27</v>
      </c>
      <c r="C139" s="152" t="s">
        <v>61</v>
      </c>
      <c r="D139" s="152"/>
      <c r="E139" s="152"/>
      <c r="F139" s="152"/>
      <c r="G139" s="152"/>
      <c r="H139" s="152"/>
      <c r="I139" s="152"/>
      <c r="J139" s="156">
        <f>$J$119</f>
        <v>185.19883076923077</v>
      </c>
      <c r="K139" s="156"/>
      <c r="L139" s="156"/>
    </row>
    <row r="140" spans="2:12">
      <c r="B140" s="163" t="s">
        <v>67</v>
      </c>
      <c r="C140" s="163"/>
      <c r="D140" s="163"/>
      <c r="E140" s="163"/>
      <c r="F140" s="163"/>
      <c r="G140" s="163"/>
      <c r="H140" s="163"/>
      <c r="I140" s="163"/>
      <c r="J140" s="148">
        <f>SUM(J135:J139)</f>
        <v>11252.119403369228</v>
      </c>
      <c r="K140" s="148"/>
      <c r="L140" s="148"/>
    </row>
    <row r="141" spans="2:12">
      <c r="B141" s="66" t="s">
        <v>28</v>
      </c>
      <c r="C141" s="152" t="s">
        <v>62</v>
      </c>
      <c r="D141" s="152"/>
      <c r="E141" s="152"/>
      <c r="F141" s="152"/>
      <c r="G141" s="152"/>
      <c r="H141" s="152"/>
      <c r="I141" s="152"/>
      <c r="J141" s="156">
        <f>$K$130</f>
        <v>2559.5338275020349</v>
      </c>
      <c r="K141" s="156"/>
      <c r="L141" s="156"/>
    </row>
    <row r="142" spans="2:12">
      <c r="B142" s="141" t="s">
        <v>68</v>
      </c>
      <c r="C142" s="141"/>
      <c r="D142" s="141"/>
      <c r="E142" s="141"/>
      <c r="F142" s="141"/>
      <c r="G142" s="141"/>
      <c r="H142" s="141"/>
      <c r="I142" s="141"/>
      <c r="J142" s="142">
        <f>J140+J141</f>
        <v>13811.653230871263</v>
      </c>
      <c r="K142" s="143"/>
      <c r="L142" s="144"/>
    </row>
    <row r="143" spans="2:12">
      <c r="B143" s="141" t="s">
        <v>103</v>
      </c>
      <c r="C143" s="141"/>
      <c r="D143" s="141"/>
      <c r="E143" s="141"/>
      <c r="F143" s="141"/>
      <c r="G143" s="141"/>
      <c r="H143" s="141"/>
      <c r="I143" s="141"/>
      <c r="J143" s="142">
        <f>J142</f>
        <v>13811.653230871263</v>
      </c>
      <c r="K143" s="143"/>
      <c r="L143" s="144"/>
    </row>
    <row r="144" spans="2:12">
      <c r="B144" s="141" t="s">
        <v>104</v>
      </c>
      <c r="C144" s="141"/>
      <c r="D144" s="141"/>
      <c r="E144" s="141"/>
      <c r="F144" s="141"/>
      <c r="G144" s="141"/>
      <c r="H144" s="141"/>
      <c r="I144" s="141"/>
      <c r="J144" s="142">
        <f>J143*12</f>
        <v>165739.83877045516</v>
      </c>
      <c r="K144" s="143"/>
      <c r="L144" s="144"/>
    </row>
  </sheetData>
  <mergeCells count="225">
    <mergeCell ref="B142:I142"/>
    <mergeCell ref="J142:L142"/>
    <mergeCell ref="B143:I143"/>
    <mergeCell ref="J143:L143"/>
    <mergeCell ref="B144:I144"/>
    <mergeCell ref="J144:L144"/>
    <mergeCell ref="C139:I139"/>
    <mergeCell ref="J139:L139"/>
    <mergeCell ref="B140:I140"/>
    <mergeCell ref="J140:L140"/>
    <mergeCell ref="C141:I141"/>
    <mergeCell ref="J141:L141"/>
    <mergeCell ref="C136:I136"/>
    <mergeCell ref="J136:L136"/>
    <mergeCell ref="C137:I137"/>
    <mergeCell ref="J137:L137"/>
    <mergeCell ref="C138:I138"/>
    <mergeCell ref="J138:L138"/>
    <mergeCell ref="B130:I130"/>
    <mergeCell ref="K130:L130"/>
    <mergeCell ref="B132:L132"/>
    <mergeCell ref="B134:I134"/>
    <mergeCell ref="J134:L134"/>
    <mergeCell ref="C135:I135"/>
    <mergeCell ref="J135:L135"/>
    <mergeCell ref="C127:I127"/>
    <mergeCell ref="K127:L127"/>
    <mergeCell ref="C128:I128"/>
    <mergeCell ref="K128:L128"/>
    <mergeCell ref="C129:I129"/>
    <mergeCell ref="K129:L129"/>
    <mergeCell ref="C124:I124"/>
    <mergeCell ref="K124:L124"/>
    <mergeCell ref="C125:I125"/>
    <mergeCell ref="K125:L125"/>
    <mergeCell ref="C126:I126"/>
    <mergeCell ref="K126:L126"/>
    <mergeCell ref="C118:I118"/>
    <mergeCell ref="J118:L118"/>
    <mergeCell ref="B119:I119"/>
    <mergeCell ref="J119:L119"/>
    <mergeCell ref="B121:L121"/>
    <mergeCell ref="C123:I123"/>
    <mergeCell ref="K123:L123"/>
    <mergeCell ref="B113:L113"/>
    <mergeCell ref="C115:I115"/>
    <mergeCell ref="J115:L115"/>
    <mergeCell ref="C116:I116"/>
    <mergeCell ref="J116:L116"/>
    <mergeCell ref="C117:I117"/>
    <mergeCell ref="J117:L117"/>
    <mergeCell ref="C110:I110"/>
    <mergeCell ref="J110:L110"/>
    <mergeCell ref="B111:I111"/>
    <mergeCell ref="J111:L111"/>
    <mergeCell ref="B112:I112"/>
    <mergeCell ref="J112:L112"/>
    <mergeCell ref="B105:I105"/>
    <mergeCell ref="J105:L105"/>
    <mergeCell ref="B107:L107"/>
    <mergeCell ref="C108:I108"/>
    <mergeCell ref="J108:L108"/>
    <mergeCell ref="C109:I109"/>
    <mergeCell ref="J109:L109"/>
    <mergeCell ref="B100:I100"/>
    <mergeCell ref="K100:L100"/>
    <mergeCell ref="B102:L102"/>
    <mergeCell ref="C103:I103"/>
    <mergeCell ref="J103:L103"/>
    <mergeCell ref="C104:I104"/>
    <mergeCell ref="J104:L104"/>
    <mergeCell ref="C99:I99"/>
    <mergeCell ref="K99:L99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1" sqref="C21"/>
    </sheetView>
  </sheetViews>
  <sheetFormatPr defaultRowHeight="12.75"/>
  <cols>
    <col min="1" max="1" width="24.28515625" customWidth="1"/>
    <col min="2" max="2" width="15.5703125" customWidth="1"/>
    <col min="3" max="3" width="14" bestFit="1" customWidth="1"/>
    <col min="4" max="4" width="17.28515625" bestFit="1" customWidth="1"/>
    <col min="5" max="5" width="13.5703125" bestFit="1" customWidth="1"/>
    <col min="6" max="6" width="13.42578125" customWidth="1"/>
  </cols>
  <sheetData>
    <row r="1" spans="1:5" ht="13.5" thickBot="1"/>
    <row r="2" spans="1:5" ht="26.25" customHeight="1">
      <c r="A2" s="241" t="s">
        <v>160</v>
      </c>
      <c r="B2" s="242"/>
      <c r="C2" s="242"/>
      <c r="D2" s="242"/>
      <c r="E2" s="243"/>
    </row>
    <row r="3" spans="1:5">
      <c r="A3" s="244"/>
      <c r="B3" s="245"/>
      <c r="C3" s="245"/>
      <c r="D3" s="245"/>
      <c r="E3" s="246"/>
    </row>
    <row r="4" spans="1:5" ht="12.75" customHeight="1">
      <c r="A4" s="238" t="s">
        <v>110</v>
      </c>
      <c r="B4" s="239"/>
      <c r="C4" s="239"/>
      <c r="D4" s="239"/>
      <c r="E4" s="240"/>
    </row>
    <row r="5" spans="1:5" ht="38.25">
      <c r="A5" s="111" t="s">
        <v>111</v>
      </c>
      <c r="B5" s="62" t="s">
        <v>112</v>
      </c>
      <c r="C5" s="112" t="s">
        <v>113</v>
      </c>
      <c r="D5" s="62" t="s">
        <v>138</v>
      </c>
      <c r="E5" s="72" t="s">
        <v>253</v>
      </c>
    </row>
    <row r="6" spans="1:5" ht="18.75" customHeight="1">
      <c r="A6" s="113" t="s">
        <v>114</v>
      </c>
      <c r="B6" s="114">
        <f>'BRIGADISTA DIURNO 12X36'!J135</f>
        <v>4294.2640000000001</v>
      </c>
      <c r="C6" s="114">
        <f>'BRIGADISTA NOT 12X36'!J135</f>
        <v>5296.0835842200004</v>
      </c>
      <c r="D6" s="114">
        <f>'FOLGUISTA NOT 12h semana'!J129</f>
        <v>1765.3611947399997</v>
      </c>
      <c r="E6" s="115">
        <f>'CHEFE BRIGADA DIURNO 6 horas'!J135</f>
        <v>5321.6539999999995</v>
      </c>
    </row>
    <row r="7" spans="1:5">
      <c r="A7" s="116" t="s">
        <v>115</v>
      </c>
      <c r="B7" s="114">
        <f>'BRIGADISTA DIURNO 12X36'!J136</f>
        <v>3606.4857061090906</v>
      </c>
      <c r="C7" s="114">
        <f>'BRIGADISTA NOT 12X36'!J136</f>
        <v>4270.3997994621459</v>
      </c>
      <c r="D7" s="114">
        <f>'FOLGUISTA NOT 12h semana'!J130</f>
        <v>1336.7332835527152</v>
      </c>
      <c r="E7" s="115">
        <f>'CHEFE BRIGADA DIURNO 6 horas'!J136</f>
        <v>4560.6663921999998</v>
      </c>
    </row>
    <row r="8" spans="1:5">
      <c r="A8" s="113" t="s">
        <v>116</v>
      </c>
      <c r="B8" s="114">
        <f>'BRIGADISTA DIURNO 12X36'!J137</f>
        <v>288.14511440000001</v>
      </c>
      <c r="C8" s="114">
        <f>'BRIGADISTA NOT 12X36'!J137</f>
        <v>355.36720850116205</v>
      </c>
      <c r="D8" s="114">
        <f>'FOLGUISTA NOT 12h semana'!J131</f>
        <v>118.45573616705398</v>
      </c>
      <c r="E8" s="115">
        <f>'CHEFE BRIGADA DIURNO 6 horas'!J137</f>
        <v>357.08298339999999</v>
      </c>
    </row>
    <row r="9" spans="1:5" ht="27.75" customHeight="1">
      <c r="A9" s="116" t="s">
        <v>117</v>
      </c>
      <c r="B9" s="114">
        <f>'BRIGADISTA DIURNO 12X36'!J138</f>
        <v>667.75805199999991</v>
      </c>
      <c r="C9" s="114">
        <f>'BRIGADISTA NOT 12X36'!J138</f>
        <v>823.54099734621013</v>
      </c>
      <c r="D9" s="114">
        <f>'FOLGUISTA NOT 12h semana'!J132</f>
        <v>274.51366578206995</v>
      </c>
      <c r="E9" s="115">
        <f>'CHEFE BRIGADA DIURNO 6 horas'!J138</f>
        <v>827.51719700000001</v>
      </c>
    </row>
    <row r="10" spans="1:5">
      <c r="A10" s="113" t="s">
        <v>6</v>
      </c>
      <c r="B10" s="114">
        <f>'BRIGADISTA DIURNO 12X36'!J139</f>
        <v>185.19883076923077</v>
      </c>
      <c r="C10" s="114">
        <f>'BRIGADISTA NOT 12X36'!J139</f>
        <v>185.19883076923077</v>
      </c>
      <c r="D10" s="114">
        <f>'FOLGUISTA NOT 12h semana'!J133</f>
        <v>126.79416666666667</v>
      </c>
      <c r="E10" s="115">
        <f>'CHEFE BRIGADA DIURNO 6 horas'!J139</f>
        <v>185.19883076923077</v>
      </c>
    </row>
    <row r="11" spans="1:5" ht="25.5">
      <c r="A11" s="116" t="s">
        <v>14</v>
      </c>
      <c r="B11" s="114">
        <f>'BRIGADISTA DIURNO 12X36'!J141</f>
        <v>2056.7614391710113</v>
      </c>
      <c r="C11" s="114">
        <f>'BRIGADISTA NOT 12X36'!J141</f>
        <v>2486.3952231920944</v>
      </c>
      <c r="D11" s="114">
        <f>'FOLGUISTA NOT 12h semana'!J135</f>
        <v>823.86862929102676</v>
      </c>
      <c r="E11" s="115">
        <f>'CHEFE BRIGADA DIURNO 6 horas'!J141</f>
        <v>2559.5338275020349</v>
      </c>
    </row>
    <row r="12" spans="1:5">
      <c r="A12" s="117" t="s">
        <v>118</v>
      </c>
      <c r="B12" s="118">
        <f t="shared" ref="B12:E12" si="0">SUM(B6:B11)</f>
        <v>11098.613142449332</v>
      </c>
      <c r="C12" s="118">
        <f t="shared" si="0"/>
        <v>13416.985643490842</v>
      </c>
      <c r="D12" s="118">
        <f>SUM(D6:D11)</f>
        <v>4445.7266761995324</v>
      </c>
      <c r="E12" s="119">
        <f t="shared" si="0"/>
        <v>13811.653230871263</v>
      </c>
    </row>
    <row r="13" spans="1:5" ht="27" customHeight="1">
      <c r="A13" s="120" t="s">
        <v>119</v>
      </c>
      <c r="B13" s="121">
        <f>B12*2</f>
        <v>22197.226284898665</v>
      </c>
      <c r="C13" s="121">
        <f>C12*2</f>
        <v>26833.971286981683</v>
      </c>
      <c r="D13" s="121">
        <f>D12*1</f>
        <v>4445.7266761995324</v>
      </c>
      <c r="E13" s="122">
        <f>E12</f>
        <v>13811.653230871263</v>
      </c>
    </row>
    <row r="14" spans="1:5">
      <c r="A14" s="120" t="s">
        <v>120</v>
      </c>
      <c r="B14" s="123">
        <v>4</v>
      </c>
      <c r="C14" s="123">
        <v>2</v>
      </c>
      <c r="D14" s="123">
        <v>2</v>
      </c>
      <c r="E14" s="124">
        <v>1</v>
      </c>
    </row>
    <row r="15" spans="1:5" ht="19.5" customHeight="1">
      <c r="A15" s="120" t="s">
        <v>121</v>
      </c>
      <c r="B15" s="121">
        <f t="shared" ref="B15:D15" si="1">B14*B13</f>
        <v>88788.905139594659</v>
      </c>
      <c r="C15" s="121">
        <f t="shared" si="1"/>
        <v>53667.942573963366</v>
      </c>
      <c r="D15" s="121">
        <f t="shared" si="1"/>
        <v>8891.4533523990649</v>
      </c>
      <c r="E15" s="122">
        <f>E14*E13</f>
        <v>13811.653230871263</v>
      </c>
    </row>
    <row r="16" spans="1:5" ht="25.5">
      <c r="A16" s="109" t="s">
        <v>123</v>
      </c>
      <c r="B16" s="233">
        <f>SUM(B15:E15)</f>
        <v>165159.95429682836</v>
      </c>
      <c r="C16" s="233"/>
      <c r="D16" s="233"/>
      <c r="E16" s="234"/>
    </row>
    <row r="17" spans="1:5" ht="18.75" thickBot="1">
      <c r="A17" s="110" t="s">
        <v>122</v>
      </c>
      <c r="B17" s="235">
        <f>B16*12</f>
        <v>1981919.4515619404</v>
      </c>
      <c r="C17" s="236"/>
      <c r="D17" s="236"/>
      <c r="E17" s="237"/>
    </row>
  </sheetData>
  <mergeCells count="5">
    <mergeCell ref="B16:E16"/>
    <mergeCell ref="B17:E17"/>
    <mergeCell ref="A4:E4"/>
    <mergeCell ref="A2:E2"/>
    <mergeCell ref="A3:E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workbookViewId="0">
      <selection activeCell="H25" sqref="H25"/>
    </sheetView>
  </sheetViews>
  <sheetFormatPr defaultRowHeight="15"/>
  <cols>
    <col min="1" max="1" width="3.5703125" style="50" customWidth="1"/>
    <col min="2" max="2" width="13.140625" style="50" customWidth="1"/>
    <col min="3" max="3" width="17.85546875" style="50" customWidth="1"/>
    <col min="4" max="4" width="13.140625" style="50" customWidth="1"/>
    <col min="5" max="7" width="15.5703125" style="50" hidden="1" customWidth="1"/>
    <col min="8" max="8" width="15.5703125" style="50" customWidth="1"/>
    <col min="9" max="9" width="14.140625" style="50" bestFit="1" customWidth="1"/>
    <col min="10" max="13" width="15.5703125" style="50" customWidth="1"/>
    <col min="14" max="16384" width="9.140625" style="50"/>
  </cols>
  <sheetData>
    <row r="1" spans="2:13">
      <c r="B1" s="74"/>
      <c r="C1" s="74"/>
      <c r="D1" s="74"/>
      <c r="E1" s="74"/>
      <c r="F1" s="74"/>
      <c r="G1" s="74"/>
      <c r="H1" s="74"/>
      <c r="I1" s="74"/>
    </row>
    <row r="2" spans="2:13">
      <c r="B2" s="74"/>
      <c r="C2" s="74"/>
      <c r="D2" s="74"/>
      <c r="E2" s="74"/>
      <c r="F2" s="74"/>
      <c r="G2" s="74"/>
      <c r="H2" s="74"/>
      <c r="I2" s="74"/>
      <c r="J2" s="51"/>
      <c r="K2" s="51"/>
      <c r="L2" s="51"/>
      <c r="M2" s="51"/>
    </row>
    <row r="3" spans="2:13" ht="15.75" thickBot="1">
      <c r="B3" s="74"/>
      <c r="C3" s="74"/>
      <c r="D3" s="74"/>
      <c r="E3" s="74"/>
      <c r="F3" s="74"/>
      <c r="G3" s="74"/>
      <c r="H3" s="74"/>
      <c r="I3" s="74"/>
      <c r="J3" s="53"/>
      <c r="K3" s="52"/>
      <c r="L3" s="53"/>
      <c r="M3" s="53"/>
    </row>
    <row r="4" spans="2:13" ht="16.5" thickBot="1">
      <c r="B4" s="132"/>
      <c r="C4" s="248" t="s">
        <v>151</v>
      </c>
      <c r="D4" s="248"/>
      <c r="E4" s="248"/>
      <c r="F4" s="248"/>
      <c r="G4" s="248"/>
      <c r="H4" s="248"/>
      <c r="I4" s="249"/>
    </row>
    <row r="5" spans="2:13" ht="45.75" thickBot="1">
      <c r="B5" s="127" t="s">
        <v>172</v>
      </c>
      <c r="C5" s="128" t="s">
        <v>171</v>
      </c>
      <c r="D5" s="129" t="s">
        <v>170</v>
      </c>
      <c r="E5" s="130" t="s">
        <v>131</v>
      </c>
      <c r="F5" s="130" t="s">
        <v>132</v>
      </c>
      <c r="G5" s="130" t="s">
        <v>133</v>
      </c>
      <c r="H5" s="129" t="s">
        <v>152</v>
      </c>
      <c r="I5" s="131" t="s">
        <v>153</v>
      </c>
    </row>
    <row r="6" spans="2:13">
      <c r="B6" s="81">
        <v>21</v>
      </c>
      <c r="C6" s="95" t="s">
        <v>154</v>
      </c>
      <c r="D6" s="86">
        <v>2</v>
      </c>
      <c r="E6" s="96">
        <v>0</v>
      </c>
      <c r="F6" s="97"/>
      <c r="G6" s="97"/>
      <c r="H6" s="98">
        <v>176.47</v>
      </c>
      <c r="I6" s="101">
        <f>D6*H6</f>
        <v>352.94</v>
      </c>
    </row>
    <row r="7" spans="2:13">
      <c r="B7" s="81">
        <v>22</v>
      </c>
      <c r="C7" s="95" t="s">
        <v>155</v>
      </c>
      <c r="D7" s="99">
        <v>2</v>
      </c>
      <c r="E7" s="100">
        <v>0</v>
      </c>
      <c r="F7" s="97"/>
      <c r="G7" s="97"/>
      <c r="H7" s="98">
        <v>134.52000000000001</v>
      </c>
      <c r="I7" s="101">
        <f t="shared" ref="I7:I12" si="0">D7*H7</f>
        <v>269.04000000000002</v>
      </c>
    </row>
    <row r="8" spans="2:13">
      <c r="B8" s="81">
        <v>23</v>
      </c>
      <c r="C8" s="95" t="s">
        <v>156</v>
      </c>
      <c r="D8" s="86">
        <v>1</v>
      </c>
      <c r="E8" s="96">
        <v>0</v>
      </c>
      <c r="F8" s="97"/>
      <c r="G8" s="97"/>
      <c r="H8" s="98">
        <v>46.45</v>
      </c>
      <c r="I8" s="101">
        <f t="shared" si="0"/>
        <v>46.45</v>
      </c>
    </row>
    <row r="9" spans="2:13">
      <c r="B9" s="81">
        <v>24</v>
      </c>
      <c r="C9" s="95" t="s">
        <v>157</v>
      </c>
      <c r="D9" s="99">
        <v>2</v>
      </c>
      <c r="E9" s="100">
        <v>0</v>
      </c>
      <c r="F9" s="97"/>
      <c r="G9" s="97"/>
      <c r="H9" s="98">
        <v>26.75</v>
      </c>
      <c r="I9" s="101">
        <f t="shared" si="0"/>
        <v>53.5</v>
      </c>
    </row>
    <row r="10" spans="2:13">
      <c r="B10" s="81">
        <v>25</v>
      </c>
      <c r="C10" s="95" t="s">
        <v>167</v>
      </c>
      <c r="D10" s="99">
        <v>1</v>
      </c>
      <c r="E10" s="100">
        <v>0</v>
      </c>
      <c r="F10" s="97"/>
      <c r="G10" s="97"/>
      <c r="H10" s="98">
        <v>444.33</v>
      </c>
      <c r="I10" s="101">
        <f t="shared" si="0"/>
        <v>444.33</v>
      </c>
    </row>
    <row r="11" spans="2:13">
      <c r="B11" s="81">
        <v>26</v>
      </c>
      <c r="C11" s="95" t="s">
        <v>168</v>
      </c>
      <c r="D11" s="99">
        <v>2</v>
      </c>
      <c r="E11" s="100">
        <v>0</v>
      </c>
      <c r="F11" s="97"/>
      <c r="G11" s="97"/>
      <c r="H11" s="98">
        <v>23.3</v>
      </c>
      <c r="I11" s="101">
        <f t="shared" si="0"/>
        <v>46.6</v>
      </c>
    </row>
    <row r="12" spans="2:13">
      <c r="B12" s="140">
        <v>27</v>
      </c>
      <c r="C12" s="133" t="s">
        <v>169</v>
      </c>
      <c r="D12" s="134">
        <v>1</v>
      </c>
      <c r="E12" s="135">
        <v>0</v>
      </c>
      <c r="F12" s="136"/>
      <c r="G12" s="136"/>
      <c r="H12" s="137">
        <v>308.67</v>
      </c>
      <c r="I12" s="101">
        <f t="shared" si="0"/>
        <v>308.67</v>
      </c>
    </row>
    <row r="13" spans="2:13" s="54" customFormat="1" ht="26.25" customHeight="1">
      <c r="B13" s="139"/>
      <c r="C13" s="250" t="s">
        <v>159</v>
      </c>
      <c r="D13" s="250"/>
      <c r="E13" s="250"/>
      <c r="F13" s="250"/>
      <c r="G13" s="250"/>
      <c r="H13" s="251"/>
      <c r="I13" s="102">
        <f>SUM(I6:I12)</f>
        <v>1521.53</v>
      </c>
    </row>
    <row r="14" spans="2:13" s="54" customFormat="1" ht="26.25" customHeight="1" thickBot="1">
      <c r="B14" s="138"/>
      <c r="C14" s="247" t="s">
        <v>158</v>
      </c>
      <c r="D14" s="247"/>
      <c r="E14" s="247"/>
      <c r="F14" s="247"/>
      <c r="G14" s="247"/>
      <c r="H14" s="247"/>
      <c r="I14" s="108">
        <f>I13/12</f>
        <v>126.79416666666667</v>
      </c>
      <c r="J14" s="55"/>
    </row>
  </sheetData>
  <mergeCells count="3">
    <mergeCell ref="C14:H14"/>
    <mergeCell ref="C4:I4"/>
    <mergeCell ref="C13:H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16" zoomScaleNormal="100" workbookViewId="0">
      <selection activeCell="I30" sqref="I30"/>
    </sheetView>
  </sheetViews>
  <sheetFormatPr defaultRowHeight="15"/>
  <cols>
    <col min="1" max="1" width="3.5703125" style="50" customWidth="1"/>
    <col min="2" max="2" width="7.28515625" style="50" customWidth="1"/>
    <col min="3" max="3" width="26.85546875" style="56" customWidth="1"/>
    <col min="4" max="4" width="13.28515625" style="61" customWidth="1"/>
    <col min="5" max="5" width="5.7109375" style="61" customWidth="1"/>
    <col min="6" max="6" width="9.28515625" style="61" customWidth="1"/>
    <col min="7" max="7" width="8.5703125" style="61" customWidth="1"/>
    <col min="8" max="8" width="18.7109375" style="50" customWidth="1"/>
    <col min="9" max="9" width="18.7109375" style="63" customWidth="1"/>
    <col min="10" max="16384" width="9.140625" style="50"/>
  </cols>
  <sheetData>
    <row r="1" spans="1:10" ht="18.75" customHeight="1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ht="15.75" thickBot="1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ht="15" customHeight="1">
      <c r="B3" s="256" t="s">
        <v>143</v>
      </c>
      <c r="C3" s="257"/>
      <c r="D3" s="257"/>
      <c r="E3" s="257"/>
      <c r="F3" s="257"/>
      <c r="G3" s="257"/>
      <c r="H3" s="257"/>
      <c r="I3" s="258"/>
    </row>
    <row r="4" spans="1:10" ht="23.25" customHeight="1">
      <c r="B4" s="259" t="s">
        <v>140</v>
      </c>
      <c r="C4" s="260"/>
      <c r="D4" s="260"/>
      <c r="E4" s="260"/>
      <c r="F4" s="260"/>
      <c r="G4" s="260"/>
      <c r="H4" s="260"/>
      <c r="I4" s="261"/>
    </row>
    <row r="5" spans="1:10" ht="60">
      <c r="B5" s="82" t="s">
        <v>172</v>
      </c>
      <c r="C5" s="83" t="s">
        <v>134</v>
      </c>
      <c r="D5" s="84" t="s">
        <v>186</v>
      </c>
      <c r="E5" s="84" t="s">
        <v>187</v>
      </c>
      <c r="F5" s="84" t="s">
        <v>175</v>
      </c>
      <c r="G5" s="84" t="s">
        <v>176</v>
      </c>
      <c r="H5" s="84" t="s">
        <v>189</v>
      </c>
      <c r="I5" s="85" t="s">
        <v>185</v>
      </c>
    </row>
    <row r="6" spans="1:10" ht="15.75">
      <c r="B6" s="81">
        <v>1</v>
      </c>
      <c r="C6" s="91" t="s">
        <v>165</v>
      </c>
      <c r="D6" s="58" t="s">
        <v>182</v>
      </c>
      <c r="E6" s="58">
        <v>5</v>
      </c>
      <c r="F6" s="87">
        <v>1</v>
      </c>
      <c r="G6" s="88">
        <v>0</v>
      </c>
      <c r="H6" s="89">
        <v>10.64</v>
      </c>
      <c r="I6" s="90">
        <f>(E6*H6)*(1-G6)</f>
        <v>53.2</v>
      </c>
      <c r="J6" s="64"/>
    </row>
    <row r="7" spans="1:10" s="57" customFormat="1" ht="45">
      <c r="B7" s="81">
        <v>2</v>
      </c>
      <c r="C7" s="91" t="s">
        <v>192</v>
      </c>
      <c r="D7" s="58" t="s">
        <v>203</v>
      </c>
      <c r="E7" s="58">
        <v>1</v>
      </c>
      <c r="F7" s="87">
        <v>1</v>
      </c>
      <c r="G7" s="88">
        <v>0</v>
      </c>
      <c r="H7" s="89">
        <v>8.2100000000000009</v>
      </c>
      <c r="I7" s="90">
        <f>(E7*H7)*(1-G7)</f>
        <v>8.2100000000000009</v>
      </c>
    </row>
    <row r="8" spans="1:10" ht="47.25">
      <c r="B8" s="81">
        <v>3</v>
      </c>
      <c r="C8" s="104" t="s">
        <v>173</v>
      </c>
      <c r="D8" s="58" t="s">
        <v>174</v>
      </c>
      <c r="E8" s="58">
        <v>1</v>
      </c>
      <c r="F8" s="87">
        <v>1</v>
      </c>
      <c r="G8" s="88">
        <v>0</v>
      </c>
      <c r="H8" s="89">
        <v>77.8</v>
      </c>
      <c r="I8" s="90">
        <f>(E8*H8)*(1-G8)</f>
        <v>77.8</v>
      </c>
    </row>
    <row r="9" spans="1:10" ht="45">
      <c r="B9" s="81">
        <v>7</v>
      </c>
      <c r="C9" s="91" t="s">
        <v>193</v>
      </c>
      <c r="D9" s="58" t="s">
        <v>203</v>
      </c>
      <c r="E9" s="58">
        <v>1</v>
      </c>
      <c r="F9" s="87">
        <v>1</v>
      </c>
      <c r="G9" s="88">
        <v>0</v>
      </c>
      <c r="H9" s="89">
        <v>29.1</v>
      </c>
      <c r="I9" s="90">
        <f t="shared" ref="I9:I18" si="0">(E9*H9)*(1-G9)</f>
        <v>29.1</v>
      </c>
    </row>
    <row r="10" spans="1:10" ht="47.25">
      <c r="B10" s="81">
        <v>8</v>
      </c>
      <c r="C10" s="91" t="s">
        <v>194</v>
      </c>
      <c r="D10" s="58" t="s">
        <v>182</v>
      </c>
      <c r="E10" s="58">
        <v>5</v>
      </c>
      <c r="F10" s="87">
        <v>1</v>
      </c>
      <c r="G10" s="88">
        <v>0</v>
      </c>
      <c r="H10" s="89">
        <v>20.52</v>
      </c>
      <c r="I10" s="90">
        <f t="shared" si="0"/>
        <v>102.6</v>
      </c>
    </row>
    <row r="11" spans="1:10" ht="31.5">
      <c r="B11" s="81">
        <v>9</v>
      </c>
      <c r="C11" s="91" t="s">
        <v>195</v>
      </c>
      <c r="D11" s="58" t="s">
        <v>182</v>
      </c>
      <c r="E11" s="58">
        <v>10</v>
      </c>
      <c r="F11" s="87">
        <v>1</v>
      </c>
      <c r="G11" s="88">
        <v>0</v>
      </c>
      <c r="H11" s="89">
        <v>15.65</v>
      </c>
      <c r="I11" s="90">
        <f t="shared" si="0"/>
        <v>156.5</v>
      </c>
    </row>
    <row r="12" spans="1:10" ht="63">
      <c r="B12" s="81">
        <v>10</v>
      </c>
      <c r="C12" s="91" t="s">
        <v>196</v>
      </c>
      <c r="D12" s="58" t="s">
        <v>182</v>
      </c>
      <c r="E12" s="58">
        <v>5</v>
      </c>
      <c r="F12" s="87">
        <v>1</v>
      </c>
      <c r="G12" s="88">
        <v>0</v>
      </c>
      <c r="H12" s="89">
        <v>39.72</v>
      </c>
      <c r="I12" s="90">
        <f t="shared" si="0"/>
        <v>198.6</v>
      </c>
    </row>
    <row r="13" spans="1:10" ht="31.5">
      <c r="B13" s="81">
        <v>11</v>
      </c>
      <c r="C13" s="91" t="s">
        <v>197</v>
      </c>
      <c r="D13" s="58" t="s">
        <v>182</v>
      </c>
      <c r="E13" s="58">
        <v>4</v>
      </c>
      <c r="F13" s="87">
        <v>1</v>
      </c>
      <c r="G13" s="88">
        <v>0</v>
      </c>
      <c r="H13" s="89">
        <v>5.18</v>
      </c>
      <c r="I13" s="90">
        <f t="shared" si="0"/>
        <v>20.72</v>
      </c>
    </row>
    <row r="14" spans="1:10" ht="63">
      <c r="B14" s="81">
        <v>12</v>
      </c>
      <c r="C14" s="91" t="s">
        <v>198</v>
      </c>
      <c r="D14" s="58" t="s">
        <v>182</v>
      </c>
      <c r="E14" s="58">
        <v>1</v>
      </c>
      <c r="F14" s="87">
        <v>1</v>
      </c>
      <c r="G14" s="88">
        <v>0</v>
      </c>
      <c r="H14" s="89">
        <v>22.08</v>
      </c>
      <c r="I14" s="90">
        <f t="shared" si="0"/>
        <v>22.08</v>
      </c>
    </row>
    <row r="15" spans="1:10" ht="63">
      <c r="B15" s="81">
        <v>13</v>
      </c>
      <c r="C15" s="91" t="s">
        <v>208</v>
      </c>
      <c r="D15" s="58" t="s">
        <v>204</v>
      </c>
      <c r="E15" s="58">
        <v>3</v>
      </c>
      <c r="F15" s="87">
        <v>1</v>
      </c>
      <c r="G15" s="88">
        <v>0</v>
      </c>
      <c r="H15" s="105">
        <v>60.14</v>
      </c>
      <c r="I15" s="90">
        <f t="shared" si="0"/>
        <v>180.42000000000002</v>
      </c>
    </row>
    <row r="16" spans="1:10" ht="47.25">
      <c r="B16" s="81">
        <v>15</v>
      </c>
      <c r="C16" s="104" t="s">
        <v>199</v>
      </c>
      <c r="D16" s="58" t="s">
        <v>182</v>
      </c>
      <c r="E16" s="58">
        <v>5</v>
      </c>
      <c r="F16" s="87">
        <v>1</v>
      </c>
      <c r="G16" s="88">
        <v>0</v>
      </c>
      <c r="H16" s="89">
        <v>20.350000000000001</v>
      </c>
      <c r="I16" s="90">
        <f t="shared" si="0"/>
        <v>101.75</v>
      </c>
    </row>
    <row r="17" spans="2:10" ht="31.5">
      <c r="B17" s="81">
        <v>17</v>
      </c>
      <c r="C17" s="104" t="s">
        <v>200</v>
      </c>
      <c r="D17" s="58" t="s">
        <v>182</v>
      </c>
      <c r="E17" s="58">
        <v>1</v>
      </c>
      <c r="F17" s="87">
        <v>1</v>
      </c>
      <c r="G17" s="88">
        <v>0</v>
      </c>
      <c r="H17" s="89">
        <v>28.83</v>
      </c>
      <c r="I17" s="90">
        <f t="shared" si="0"/>
        <v>28.83</v>
      </c>
    </row>
    <row r="18" spans="2:10" ht="31.5">
      <c r="B18" s="81">
        <v>18</v>
      </c>
      <c r="C18" s="104" t="s">
        <v>201</v>
      </c>
      <c r="D18" s="58" t="s">
        <v>182</v>
      </c>
      <c r="E18" s="58">
        <v>1</v>
      </c>
      <c r="F18" s="87">
        <v>1</v>
      </c>
      <c r="G18" s="88">
        <v>0</v>
      </c>
      <c r="H18" s="89">
        <v>58.12</v>
      </c>
      <c r="I18" s="90">
        <f t="shared" si="0"/>
        <v>58.12</v>
      </c>
    </row>
    <row r="19" spans="2:10" ht="31.5">
      <c r="B19" s="81">
        <v>19</v>
      </c>
      <c r="C19" s="91" t="s">
        <v>202</v>
      </c>
      <c r="D19" s="58" t="s">
        <v>182</v>
      </c>
      <c r="E19" s="58">
        <v>1</v>
      </c>
      <c r="F19" s="87">
        <v>1</v>
      </c>
      <c r="G19" s="88">
        <v>0</v>
      </c>
      <c r="H19" s="89">
        <v>49.85</v>
      </c>
      <c r="I19" s="90">
        <f t="shared" ref="I19:I26" si="1">(E19*H19)*(1-G19)</f>
        <v>49.85</v>
      </c>
    </row>
    <row r="20" spans="2:10" ht="31.5">
      <c r="B20" s="81">
        <v>44</v>
      </c>
      <c r="C20" s="91" t="s">
        <v>225</v>
      </c>
      <c r="D20" s="58" t="s">
        <v>182</v>
      </c>
      <c r="E20" s="58">
        <v>1</v>
      </c>
      <c r="F20" s="87">
        <v>1</v>
      </c>
      <c r="G20" s="88">
        <v>0</v>
      </c>
      <c r="H20" s="89">
        <v>287.89</v>
      </c>
      <c r="I20" s="90">
        <f t="shared" si="1"/>
        <v>287.89</v>
      </c>
    </row>
    <row r="21" spans="2:10" ht="15.75">
      <c r="B21" s="81">
        <v>46</v>
      </c>
      <c r="C21" s="91" t="s">
        <v>227</v>
      </c>
      <c r="D21" s="58" t="s">
        <v>182</v>
      </c>
      <c r="E21" s="58">
        <v>5</v>
      </c>
      <c r="F21" s="87">
        <v>1</v>
      </c>
      <c r="G21" s="88">
        <v>0</v>
      </c>
      <c r="H21" s="89">
        <v>26.63</v>
      </c>
      <c r="I21" s="90">
        <f t="shared" si="1"/>
        <v>133.15</v>
      </c>
    </row>
    <row r="22" spans="2:10" ht="15.75">
      <c r="B22" s="81">
        <v>47</v>
      </c>
      <c r="C22" s="91" t="s">
        <v>228</v>
      </c>
      <c r="D22" s="58" t="s">
        <v>182</v>
      </c>
      <c r="E22" s="58">
        <v>5</v>
      </c>
      <c r="F22" s="87">
        <v>1</v>
      </c>
      <c r="G22" s="88">
        <v>0</v>
      </c>
      <c r="H22" s="89">
        <v>29.95</v>
      </c>
      <c r="I22" s="90">
        <f t="shared" si="1"/>
        <v>149.75</v>
      </c>
    </row>
    <row r="23" spans="2:10" ht="48" customHeight="1">
      <c r="B23" s="81">
        <v>49</v>
      </c>
      <c r="C23" s="91" t="s">
        <v>230</v>
      </c>
      <c r="D23" s="58" t="s">
        <v>182</v>
      </c>
      <c r="E23" s="58">
        <v>5</v>
      </c>
      <c r="F23" s="87">
        <v>1</v>
      </c>
      <c r="G23" s="88">
        <v>0</v>
      </c>
      <c r="H23" s="89">
        <v>13</v>
      </c>
      <c r="I23" s="90">
        <f t="shared" si="1"/>
        <v>65</v>
      </c>
    </row>
    <row r="24" spans="2:10" ht="36.75" customHeight="1">
      <c r="B24" s="81">
        <v>50</v>
      </c>
      <c r="C24" s="91" t="s">
        <v>231</v>
      </c>
      <c r="D24" s="58" t="s">
        <v>182</v>
      </c>
      <c r="E24" s="58">
        <v>5</v>
      </c>
      <c r="F24" s="87">
        <v>1</v>
      </c>
      <c r="G24" s="88">
        <v>0</v>
      </c>
      <c r="H24" s="89">
        <v>20.28</v>
      </c>
      <c r="I24" s="90">
        <f t="shared" si="1"/>
        <v>101.4</v>
      </c>
    </row>
    <row r="25" spans="2:10" ht="33" customHeight="1">
      <c r="B25" s="81">
        <v>54</v>
      </c>
      <c r="C25" s="91" t="s">
        <v>235</v>
      </c>
      <c r="D25" s="58" t="s">
        <v>182</v>
      </c>
      <c r="E25" s="58">
        <v>2</v>
      </c>
      <c r="F25" s="87">
        <v>1</v>
      </c>
      <c r="G25" s="88">
        <v>0</v>
      </c>
      <c r="H25" s="89">
        <v>52.21</v>
      </c>
      <c r="I25" s="90">
        <f t="shared" si="1"/>
        <v>104.42</v>
      </c>
    </row>
    <row r="26" spans="2:10" ht="15.75">
      <c r="B26" s="81">
        <v>55</v>
      </c>
      <c r="C26" s="91" t="s">
        <v>236</v>
      </c>
      <c r="D26" s="58" t="s">
        <v>182</v>
      </c>
      <c r="E26" s="58">
        <v>10</v>
      </c>
      <c r="F26" s="87">
        <v>1</v>
      </c>
      <c r="G26" s="88">
        <v>0</v>
      </c>
      <c r="H26" s="89">
        <v>8.44</v>
      </c>
      <c r="I26" s="90">
        <f t="shared" si="1"/>
        <v>84.399999999999991</v>
      </c>
    </row>
    <row r="27" spans="2:10" ht="31.5">
      <c r="B27" s="81">
        <v>56</v>
      </c>
      <c r="C27" s="91" t="s">
        <v>237</v>
      </c>
      <c r="D27" s="58" t="s">
        <v>182</v>
      </c>
      <c r="E27" s="58">
        <v>10</v>
      </c>
      <c r="F27" s="87">
        <v>1</v>
      </c>
      <c r="G27" s="88">
        <v>0</v>
      </c>
      <c r="H27" s="89">
        <v>105.16</v>
      </c>
      <c r="I27" s="90">
        <f>(E27*H27)*(1-G27)</f>
        <v>1051.5999999999999</v>
      </c>
    </row>
    <row r="28" spans="2:10" ht="31.5">
      <c r="B28" s="81">
        <v>63</v>
      </c>
      <c r="C28" s="91" t="s">
        <v>243</v>
      </c>
      <c r="D28" s="58" t="s">
        <v>182</v>
      </c>
      <c r="E28" s="58">
        <v>1</v>
      </c>
      <c r="F28" s="87">
        <v>1</v>
      </c>
      <c r="G28" s="88">
        <v>0</v>
      </c>
      <c r="H28" s="89">
        <v>18.23</v>
      </c>
      <c r="I28" s="90">
        <f>(E28*H28)*(1-G28)</f>
        <v>18.23</v>
      </c>
    </row>
    <row r="29" spans="2:10" ht="15" customHeight="1">
      <c r="B29" s="252" t="s">
        <v>150</v>
      </c>
      <c r="C29" s="253"/>
      <c r="D29" s="253"/>
      <c r="E29" s="253"/>
      <c r="F29" s="253"/>
      <c r="G29" s="253"/>
      <c r="H29" s="253"/>
      <c r="I29" s="90">
        <f>SUM(I6:I27)</f>
        <v>3065.3900000000003</v>
      </c>
    </row>
    <row r="30" spans="2:10" ht="15" customHeight="1">
      <c r="B30" s="252" t="s">
        <v>148</v>
      </c>
      <c r="C30" s="253"/>
      <c r="D30" s="253"/>
      <c r="E30" s="253"/>
      <c r="F30" s="253"/>
      <c r="G30" s="253"/>
      <c r="H30" s="253"/>
      <c r="I30" s="94">
        <v>13</v>
      </c>
    </row>
    <row r="31" spans="2:10" ht="36.75" customHeight="1">
      <c r="B31" s="252" t="s">
        <v>149</v>
      </c>
      <c r="C31" s="253"/>
      <c r="D31" s="253"/>
      <c r="E31" s="253"/>
      <c r="F31" s="253"/>
      <c r="G31" s="253"/>
      <c r="H31" s="253"/>
      <c r="I31" s="107">
        <f>I29/I30</f>
        <v>235.7992307692308</v>
      </c>
      <c r="J31" s="59"/>
    </row>
    <row r="32" spans="2:10" ht="32.25" customHeight="1" thickBot="1">
      <c r="B32" s="254" t="s">
        <v>191</v>
      </c>
      <c r="C32" s="255"/>
      <c r="D32" s="255"/>
      <c r="E32" s="255"/>
      <c r="F32" s="255"/>
      <c r="G32" s="255"/>
      <c r="H32" s="255"/>
      <c r="I32" s="106">
        <f>I31/12</f>
        <v>19.649935897435899</v>
      </c>
      <c r="J32" s="60"/>
    </row>
  </sheetData>
  <mergeCells count="6">
    <mergeCell ref="B30:H30"/>
    <mergeCell ref="B31:H31"/>
    <mergeCell ref="B32:H32"/>
    <mergeCell ref="B3:I3"/>
    <mergeCell ref="B4:I4"/>
    <mergeCell ref="B29:H29"/>
  </mergeCells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31" workbookViewId="0">
      <selection activeCell="I43" sqref="I43"/>
    </sheetView>
  </sheetViews>
  <sheetFormatPr defaultRowHeight="15"/>
  <cols>
    <col min="1" max="1" width="3.5703125" style="50" customWidth="1"/>
    <col min="2" max="2" width="7.42578125" style="76" customWidth="1"/>
    <col min="3" max="3" width="29" style="56" customWidth="1"/>
    <col min="4" max="4" width="13.28515625" style="61" customWidth="1"/>
    <col min="5" max="5" width="5.7109375" style="61" customWidth="1"/>
    <col min="6" max="6" width="9.28515625" style="61" customWidth="1"/>
    <col min="7" max="7" width="8.5703125" style="61" customWidth="1"/>
    <col min="8" max="8" width="18.7109375" style="50" customWidth="1"/>
    <col min="9" max="9" width="18.7109375" style="63" customWidth="1"/>
    <col min="10" max="16384" width="9.140625" style="50"/>
  </cols>
  <sheetData>
    <row r="1" spans="1:10" ht="18.75" customHeight="1">
      <c r="A1" s="73"/>
      <c r="B1" s="75"/>
      <c r="C1" s="73"/>
      <c r="D1" s="73"/>
      <c r="E1" s="73"/>
      <c r="F1" s="73"/>
      <c r="G1" s="73"/>
      <c r="H1" s="73"/>
      <c r="I1" s="73"/>
      <c r="J1" s="73"/>
    </row>
    <row r="2" spans="1:10" ht="15.75" thickBot="1">
      <c r="A2" s="73"/>
      <c r="B2" s="75"/>
      <c r="C2" s="73"/>
      <c r="D2" s="73"/>
      <c r="E2" s="73"/>
      <c r="F2" s="73"/>
      <c r="G2" s="73"/>
      <c r="H2" s="73"/>
      <c r="I2" s="73"/>
      <c r="J2" s="73"/>
    </row>
    <row r="3" spans="1:10" ht="15" customHeight="1">
      <c r="B3" s="256" t="s">
        <v>142</v>
      </c>
      <c r="C3" s="257"/>
      <c r="D3" s="257"/>
      <c r="E3" s="257"/>
      <c r="F3" s="257"/>
      <c r="G3" s="257"/>
      <c r="H3" s="257"/>
      <c r="I3" s="258"/>
    </row>
    <row r="4" spans="1:10" ht="23.25" customHeight="1">
      <c r="B4" s="268" t="s">
        <v>141</v>
      </c>
      <c r="C4" s="269"/>
      <c r="D4" s="269"/>
      <c r="E4" s="269"/>
      <c r="F4" s="269"/>
      <c r="G4" s="269"/>
      <c r="H4" s="269"/>
      <c r="I4" s="270"/>
    </row>
    <row r="5" spans="1:10" ht="60">
      <c r="B5" s="77" t="s">
        <v>172</v>
      </c>
      <c r="C5" s="78" t="s">
        <v>145</v>
      </c>
      <c r="D5" s="79" t="s">
        <v>186</v>
      </c>
      <c r="E5" s="79" t="s">
        <v>187</v>
      </c>
      <c r="F5" s="79" t="s">
        <v>175</v>
      </c>
      <c r="G5" s="79" t="s">
        <v>176</v>
      </c>
      <c r="H5" s="79" t="s">
        <v>177</v>
      </c>
      <c r="I5" s="80" t="s">
        <v>188</v>
      </c>
    </row>
    <row r="6" spans="1:10">
      <c r="B6" s="271"/>
      <c r="C6" s="272"/>
      <c r="D6" s="272"/>
      <c r="E6" s="272"/>
      <c r="F6" s="272"/>
      <c r="G6" s="272"/>
      <c r="H6" s="272"/>
      <c r="I6" s="273"/>
    </row>
    <row r="7" spans="1:10" ht="15" customHeight="1">
      <c r="B7" s="274" t="s">
        <v>144</v>
      </c>
      <c r="C7" s="275"/>
      <c r="D7" s="275"/>
      <c r="E7" s="275"/>
      <c r="F7" s="275"/>
      <c r="G7" s="275"/>
      <c r="H7" s="275"/>
      <c r="I7" s="276"/>
    </row>
    <row r="8" spans="1:10" s="57" customFormat="1" ht="21" customHeight="1">
      <c r="B8" s="103">
        <v>4</v>
      </c>
      <c r="C8" s="91" t="s">
        <v>164</v>
      </c>
      <c r="D8" s="58" t="s">
        <v>135</v>
      </c>
      <c r="E8" s="58">
        <v>5</v>
      </c>
      <c r="F8" s="87">
        <v>5</v>
      </c>
      <c r="G8" s="88">
        <v>0.2</v>
      </c>
      <c r="H8" s="89">
        <v>153.24</v>
      </c>
      <c r="I8" s="90">
        <f>H8*E8*80%/60</f>
        <v>10.216000000000001</v>
      </c>
    </row>
    <row r="9" spans="1:10" s="57" customFormat="1" ht="31.5">
      <c r="B9" s="103">
        <v>5</v>
      </c>
      <c r="C9" s="91" t="s">
        <v>178</v>
      </c>
      <c r="D9" s="58" t="s">
        <v>135</v>
      </c>
      <c r="E9" s="58">
        <v>3</v>
      </c>
      <c r="F9" s="87">
        <v>5</v>
      </c>
      <c r="G9" s="88">
        <v>0.2</v>
      </c>
      <c r="H9" s="89">
        <v>71.5</v>
      </c>
      <c r="I9" s="90">
        <f t="shared" ref="I9:I12" si="0">H9*E9*80%/60</f>
        <v>2.8600000000000003</v>
      </c>
    </row>
    <row r="10" spans="1:10" s="57" customFormat="1" ht="50.25" customHeight="1">
      <c r="B10" s="103">
        <v>6</v>
      </c>
      <c r="C10" s="91" t="s">
        <v>179</v>
      </c>
      <c r="D10" s="58" t="s">
        <v>136</v>
      </c>
      <c r="E10" s="58">
        <v>5</v>
      </c>
      <c r="F10" s="87">
        <v>5</v>
      </c>
      <c r="G10" s="88">
        <v>0.2</v>
      </c>
      <c r="H10" s="89">
        <v>1616</v>
      </c>
      <c r="I10" s="90">
        <f t="shared" si="0"/>
        <v>107.73333333333333</v>
      </c>
    </row>
    <row r="11" spans="1:10" ht="66.75" customHeight="1">
      <c r="B11" s="103">
        <v>14</v>
      </c>
      <c r="C11" s="91" t="s">
        <v>180</v>
      </c>
      <c r="D11" s="58" t="s">
        <v>135</v>
      </c>
      <c r="E11" s="58">
        <v>1</v>
      </c>
      <c r="F11" s="87">
        <v>5</v>
      </c>
      <c r="G11" s="88">
        <v>0.2</v>
      </c>
      <c r="H11" s="89">
        <v>1503.51</v>
      </c>
      <c r="I11" s="90">
        <f t="shared" si="0"/>
        <v>20.046800000000001</v>
      </c>
    </row>
    <row r="12" spans="1:10" ht="67.5" customHeight="1">
      <c r="B12" s="103">
        <v>16</v>
      </c>
      <c r="C12" s="91" t="s">
        <v>181</v>
      </c>
      <c r="D12" s="58" t="s">
        <v>182</v>
      </c>
      <c r="E12" s="58">
        <v>1</v>
      </c>
      <c r="F12" s="87">
        <v>5</v>
      </c>
      <c r="G12" s="88">
        <v>0.2</v>
      </c>
      <c r="H12" s="89">
        <v>158</v>
      </c>
      <c r="I12" s="90">
        <f t="shared" si="0"/>
        <v>2.1066666666666669</v>
      </c>
    </row>
    <row r="13" spans="1:10" ht="20.25" customHeight="1">
      <c r="B13" s="103">
        <v>20</v>
      </c>
      <c r="C13" s="91" t="s">
        <v>183</v>
      </c>
      <c r="D13" s="58" t="s">
        <v>135</v>
      </c>
      <c r="E13" s="58">
        <v>1</v>
      </c>
      <c r="F13" s="87">
        <v>5</v>
      </c>
      <c r="G13" s="88">
        <v>0.2</v>
      </c>
      <c r="H13" s="89">
        <v>19.54</v>
      </c>
      <c r="I13" s="90">
        <f t="shared" ref="I13:I40" si="1">H13*E13*80%/60</f>
        <v>0.26053333333333334</v>
      </c>
    </row>
    <row r="14" spans="1:10" ht="39.75" customHeight="1">
      <c r="B14" s="103">
        <v>28</v>
      </c>
      <c r="C14" s="125" t="s">
        <v>209</v>
      </c>
      <c r="D14" s="58" t="s">
        <v>135</v>
      </c>
      <c r="E14" s="58">
        <v>1</v>
      </c>
      <c r="F14" s="87">
        <v>5</v>
      </c>
      <c r="G14" s="88">
        <v>0.2</v>
      </c>
      <c r="H14" s="89">
        <v>988.89</v>
      </c>
      <c r="I14" s="90">
        <f t="shared" si="1"/>
        <v>13.185200000000002</v>
      </c>
    </row>
    <row r="15" spans="1:10" ht="37.5" customHeight="1">
      <c r="B15" s="103">
        <v>29</v>
      </c>
      <c r="C15" s="91" t="s">
        <v>210</v>
      </c>
      <c r="D15" s="58" t="s">
        <v>135</v>
      </c>
      <c r="E15" s="58">
        <v>1</v>
      </c>
      <c r="F15" s="87">
        <v>5</v>
      </c>
      <c r="G15" s="88">
        <v>0.2</v>
      </c>
      <c r="H15" s="89">
        <v>1117</v>
      </c>
      <c r="I15" s="90">
        <f t="shared" si="1"/>
        <v>14.893333333333334</v>
      </c>
    </row>
    <row r="16" spans="1:10" ht="32.25" customHeight="1">
      <c r="B16" s="103">
        <v>30</v>
      </c>
      <c r="C16" s="91" t="s">
        <v>211</v>
      </c>
      <c r="D16" s="58" t="s">
        <v>135</v>
      </c>
      <c r="E16" s="58">
        <v>2</v>
      </c>
      <c r="F16" s="87">
        <v>5</v>
      </c>
      <c r="G16" s="88">
        <v>0.2</v>
      </c>
      <c r="H16" s="89">
        <v>267.89999999999998</v>
      </c>
      <c r="I16" s="90">
        <f t="shared" si="1"/>
        <v>7.1440000000000001</v>
      </c>
    </row>
    <row r="17" spans="2:9" ht="24" customHeight="1">
      <c r="B17" s="103">
        <v>31</v>
      </c>
      <c r="C17" s="91" t="s">
        <v>212</v>
      </c>
      <c r="D17" s="58" t="s">
        <v>135</v>
      </c>
      <c r="E17" s="58">
        <v>1</v>
      </c>
      <c r="F17" s="87">
        <v>5</v>
      </c>
      <c r="G17" s="88">
        <v>0.2</v>
      </c>
      <c r="H17" s="89">
        <v>1956.67</v>
      </c>
      <c r="I17" s="90">
        <f t="shared" si="1"/>
        <v>26.088933333333337</v>
      </c>
    </row>
    <row r="18" spans="2:9" ht="21.75" customHeight="1">
      <c r="B18" s="103">
        <v>32</v>
      </c>
      <c r="C18" s="91" t="s">
        <v>213</v>
      </c>
      <c r="D18" s="58" t="s">
        <v>135</v>
      </c>
      <c r="E18" s="58">
        <v>1</v>
      </c>
      <c r="F18" s="87">
        <v>5</v>
      </c>
      <c r="G18" s="88">
        <v>0.2</v>
      </c>
      <c r="H18" s="89">
        <v>146.55000000000001</v>
      </c>
      <c r="I18" s="90">
        <f t="shared" si="1"/>
        <v>1.9540000000000002</v>
      </c>
    </row>
    <row r="19" spans="2:9" ht="21" customHeight="1">
      <c r="B19" s="103">
        <v>33</v>
      </c>
      <c r="C19" s="91" t="s">
        <v>214</v>
      </c>
      <c r="D19" s="58" t="s">
        <v>135</v>
      </c>
      <c r="E19" s="58">
        <v>1</v>
      </c>
      <c r="F19" s="87">
        <v>5</v>
      </c>
      <c r="G19" s="88">
        <v>0.2</v>
      </c>
      <c r="H19" s="89">
        <v>245.46</v>
      </c>
      <c r="I19" s="90">
        <f t="shared" si="1"/>
        <v>3.2728000000000006</v>
      </c>
    </row>
    <row r="20" spans="2:9" ht="23.25" customHeight="1">
      <c r="B20" s="103">
        <v>34</v>
      </c>
      <c r="C20" s="91" t="s">
        <v>215</v>
      </c>
      <c r="D20" s="58" t="s">
        <v>135</v>
      </c>
      <c r="E20" s="58">
        <v>1</v>
      </c>
      <c r="F20" s="87">
        <v>5</v>
      </c>
      <c r="G20" s="88">
        <v>0.2</v>
      </c>
      <c r="H20" s="89">
        <v>69.3</v>
      </c>
      <c r="I20" s="90">
        <f t="shared" si="1"/>
        <v>0.92399999999999993</v>
      </c>
    </row>
    <row r="21" spans="2:9" ht="22.5" customHeight="1">
      <c r="B21" s="103">
        <v>35</v>
      </c>
      <c r="C21" s="91" t="s">
        <v>216</v>
      </c>
      <c r="D21" s="58" t="s">
        <v>135</v>
      </c>
      <c r="E21" s="58">
        <v>1</v>
      </c>
      <c r="F21" s="87">
        <v>5</v>
      </c>
      <c r="G21" s="88">
        <v>0.2</v>
      </c>
      <c r="H21" s="89">
        <v>192.1</v>
      </c>
      <c r="I21" s="90">
        <f t="shared" si="1"/>
        <v>2.5613333333333332</v>
      </c>
    </row>
    <row r="22" spans="2:9" ht="24.75" customHeight="1">
      <c r="B22" s="103">
        <v>36</v>
      </c>
      <c r="C22" s="91" t="s">
        <v>217</v>
      </c>
      <c r="D22" s="58" t="s">
        <v>135</v>
      </c>
      <c r="E22" s="58">
        <v>1</v>
      </c>
      <c r="F22" s="87">
        <v>5</v>
      </c>
      <c r="G22" s="88">
        <v>0.2</v>
      </c>
      <c r="H22" s="89">
        <v>279.39999999999998</v>
      </c>
      <c r="I22" s="90">
        <f t="shared" si="1"/>
        <v>3.7253333333333329</v>
      </c>
    </row>
    <row r="23" spans="2:9" ht="22.5" customHeight="1">
      <c r="B23" s="103">
        <v>37</v>
      </c>
      <c r="C23" s="91" t="s">
        <v>218</v>
      </c>
      <c r="D23" s="58" t="s">
        <v>135</v>
      </c>
      <c r="E23" s="58">
        <v>1</v>
      </c>
      <c r="F23" s="87">
        <v>5</v>
      </c>
      <c r="G23" s="88">
        <v>0.2</v>
      </c>
      <c r="H23" s="89">
        <v>18.53</v>
      </c>
      <c r="I23" s="90">
        <f t="shared" si="1"/>
        <v>0.24706666666666668</v>
      </c>
    </row>
    <row r="24" spans="2:9" ht="21" customHeight="1">
      <c r="B24" s="103">
        <v>38</v>
      </c>
      <c r="C24" s="91" t="s">
        <v>219</v>
      </c>
      <c r="D24" s="58" t="s">
        <v>135</v>
      </c>
      <c r="E24" s="58">
        <v>1</v>
      </c>
      <c r="F24" s="87">
        <v>5</v>
      </c>
      <c r="G24" s="88">
        <v>0.2</v>
      </c>
      <c r="H24" s="89">
        <v>228.4</v>
      </c>
      <c r="I24" s="90">
        <f t="shared" si="1"/>
        <v>3.0453333333333337</v>
      </c>
    </row>
    <row r="25" spans="2:9" ht="23.25" customHeight="1">
      <c r="B25" s="103">
        <v>39</v>
      </c>
      <c r="C25" s="91" t="s">
        <v>220</v>
      </c>
      <c r="D25" s="58" t="s">
        <v>135</v>
      </c>
      <c r="E25" s="58">
        <v>1</v>
      </c>
      <c r="F25" s="87">
        <v>5</v>
      </c>
      <c r="G25" s="88">
        <v>0.2</v>
      </c>
      <c r="H25" s="89">
        <v>44.74</v>
      </c>
      <c r="I25" s="90">
        <f t="shared" si="1"/>
        <v>0.59653333333333336</v>
      </c>
    </row>
    <row r="26" spans="2:9" ht="22.5" customHeight="1">
      <c r="B26" s="103">
        <v>40</v>
      </c>
      <c r="C26" s="91" t="s">
        <v>221</v>
      </c>
      <c r="D26" s="58" t="s">
        <v>135</v>
      </c>
      <c r="E26" s="58">
        <v>1</v>
      </c>
      <c r="F26" s="87">
        <v>5</v>
      </c>
      <c r="G26" s="88">
        <v>0.2</v>
      </c>
      <c r="H26" s="89">
        <v>158.06</v>
      </c>
      <c r="I26" s="90">
        <f t="shared" si="1"/>
        <v>2.1074666666666668</v>
      </c>
    </row>
    <row r="27" spans="2:9" ht="21.75" customHeight="1">
      <c r="B27" s="103">
        <v>41</v>
      </c>
      <c r="C27" s="91" t="s">
        <v>222</v>
      </c>
      <c r="D27" s="58" t="s">
        <v>135</v>
      </c>
      <c r="E27" s="58">
        <v>1</v>
      </c>
      <c r="F27" s="87">
        <v>5</v>
      </c>
      <c r="G27" s="88">
        <v>0.2</v>
      </c>
      <c r="H27" s="89">
        <v>129.1</v>
      </c>
      <c r="I27" s="90">
        <f t="shared" si="1"/>
        <v>1.7213333333333334</v>
      </c>
    </row>
    <row r="28" spans="2:9" ht="23.25" customHeight="1">
      <c r="B28" s="103">
        <v>42</v>
      </c>
      <c r="C28" s="91" t="s">
        <v>223</v>
      </c>
      <c r="D28" s="58" t="s">
        <v>135</v>
      </c>
      <c r="E28" s="58">
        <v>1</v>
      </c>
      <c r="F28" s="87">
        <v>5</v>
      </c>
      <c r="G28" s="88">
        <v>0.2</v>
      </c>
      <c r="H28" s="89">
        <v>104.51</v>
      </c>
      <c r="I28" s="90">
        <f t="shared" si="1"/>
        <v>1.3934666666666666</v>
      </c>
    </row>
    <row r="29" spans="2:9" ht="18.75" customHeight="1">
      <c r="B29" s="103">
        <v>43</v>
      </c>
      <c r="C29" s="91" t="s">
        <v>224</v>
      </c>
      <c r="D29" s="58" t="s">
        <v>135</v>
      </c>
      <c r="E29" s="58">
        <v>1</v>
      </c>
      <c r="F29" s="87">
        <v>5</v>
      </c>
      <c r="G29" s="88">
        <v>0.2</v>
      </c>
      <c r="H29" s="89">
        <v>60.87</v>
      </c>
      <c r="I29" s="90">
        <f t="shared" si="1"/>
        <v>0.81159999999999999</v>
      </c>
    </row>
    <row r="30" spans="2:9" ht="147.75" customHeight="1">
      <c r="B30" s="103">
        <v>45</v>
      </c>
      <c r="C30" s="91" t="s">
        <v>226</v>
      </c>
      <c r="D30" s="58" t="s">
        <v>135</v>
      </c>
      <c r="E30" s="58">
        <v>1</v>
      </c>
      <c r="F30" s="87">
        <v>5</v>
      </c>
      <c r="G30" s="88">
        <v>0.2</v>
      </c>
      <c r="H30" s="89">
        <v>908.65</v>
      </c>
      <c r="I30" s="90">
        <f t="shared" si="1"/>
        <v>12.115333333333334</v>
      </c>
    </row>
    <row r="31" spans="2:9" ht="35.25" customHeight="1">
      <c r="B31" s="103">
        <v>48</v>
      </c>
      <c r="C31" s="91" t="s">
        <v>229</v>
      </c>
      <c r="D31" s="58" t="s">
        <v>135</v>
      </c>
      <c r="E31" s="58">
        <v>1</v>
      </c>
      <c r="F31" s="87">
        <v>5</v>
      </c>
      <c r="G31" s="88">
        <v>0.2</v>
      </c>
      <c r="H31" s="89">
        <v>237.86</v>
      </c>
      <c r="I31" s="90">
        <f t="shared" si="1"/>
        <v>3.1714666666666669</v>
      </c>
    </row>
    <row r="32" spans="2:9" ht="36.75" customHeight="1">
      <c r="B32" s="103">
        <v>51</v>
      </c>
      <c r="C32" s="91" t="s">
        <v>232</v>
      </c>
      <c r="D32" s="58" t="s">
        <v>135</v>
      </c>
      <c r="E32" s="58">
        <v>1</v>
      </c>
      <c r="F32" s="87">
        <v>5</v>
      </c>
      <c r="G32" s="88">
        <v>0.2</v>
      </c>
      <c r="H32" s="89">
        <v>6370</v>
      </c>
      <c r="I32" s="90">
        <f t="shared" si="1"/>
        <v>84.933333333333337</v>
      </c>
    </row>
    <row r="33" spans="2:9" ht="48.75" customHeight="1">
      <c r="B33" s="103">
        <v>52</v>
      </c>
      <c r="C33" s="91" t="s">
        <v>233</v>
      </c>
      <c r="D33" s="58" t="s">
        <v>135</v>
      </c>
      <c r="E33" s="58">
        <v>1</v>
      </c>
      <c r="F33" s="87">
        <v>5</v>
      </c>
      <c r="G33" s="88">
        <v>0.2</v>
      </c>
      <c r="H33" s="89">
        <v>1755.5</v>
      </c>
      <c r="I33" s="90">
        <f t="shared" si="1"/>
        <v>23.40666666666667</v>
      </c>
    </row>
    <row r="34" spans="2:9" ht="22.5" customHeight="1">
      <c r="B34" s="103">
        <v>53</v>
      </c>
      <c r="C34" s="91" t="s">
        <v>234</v>
      </c>
      <c r="D34" s="58" t="s">
        <v>135</v>
      </c>
      <c r="E34" s="58">
        <v>5</v>
      </c>
      <c r="F34" s="87">
        <v>5</v>
      </c>
      <c r="G34" s="88">
        <v>0.2</v>
      </c>
      <c r="H34" s="89">
        <v>153.41999999999999</v>
      </c>
      <c r="I34" s="90">
        <f t="shared" si="1"/>
        <v>10.228</v>
      </c>
    </row>
    <row r="35" spans="2:9" ht="45.75" customHeight="1">
      <c r="B35" s="103">
        <v>57</v>
      </c>
      <c r="C35" s="91" t="s">
        <v>238</v>
      </c>
      <c r="D35" s="58" t="s">
        <v>135</v>
      </c>
      <c r="E35" s="58">
        <v>1</v>
      </c>
      <c r="F35" s="87">
        <v>5</v>
      </c>
      <c r="G35" s="88">
        <v>0.2</v>
      </c>
      <c r="H35" s="89">
        <v>9463.65</v>
      </c>
      <c r="I35" s="90">
        <f t="shared" si="1"/>
        <v>126.182</v>
      </c>
    </row>
    <row r="36" spans="2:9" ht="39" customHeight="1">
      <c r="B36" s="103">
        <v>58</v>
      </c>
      <c r="C36" s="91" t="s">
        <v>239</v>
      </c>
      <c r="D36" s="58" t="s">
        <v>135</v>
      </c>
      <c r="E36" s="58">
        <v>3</v>
      </c>
      <c r="F36" s="87">
        <v>5</v>
      </c>
      <c r="G36" s="88">
        <v>0.2</v>
      </c>
      <c r="H36" s="89">
        <v>51.77</v>
      </c>
      <c r="I36" s="90">
        <f t="shared" si="1"/>
        <v>2.0708000000000002</v>
      </c>
    </row>
    <row r="37" spans="2:9" ht="36.75" customHeight="1">
      <c r="B37" s="103">
        <v>59</v>
      </c>
      <c r="C37" s="91" t="s">
        <v>240</v>
      </c>
      <c r="D37" s="58" t="s">
        <v>135</v>
      </c>
      <c r="E37" s="58">
        <v>1</v>
      </c>
      <c r="F37" s="87">
        <v>5</v>
      </c>
      <c r="G37" s="88">
        <v>0.2</v>
      </c>
      <c r="H37" s="89">
        <v>435.02</v>
      </c>
      <c r="I37" s="90">
        <f t="shared" si="1"/>
        <v>5.8002666666666673</v>
      </c>
    </row>
    <row r="38" spans="2:9" ht="38.25" customHeight="1">
      <c r="B38" s="103">
        <v>60</v>
      </c>
      <c r="C38" s="91" t="s">
        <v>241</v>
      </c>
      <c r="D38" s="58" t="s">
        <v>135</v>
      </c>
      <c r="E38" s="58">
        <v>1</v>
      </c>
      <c r="F38" s="87">
        <v>5</v>
      </c>
      <c r="G38" s="88">
        <v>0.2</v>
      </c>
      <c r="H38" s="89">
        <v>70.48</v>
      </c>
      <c r="I38" s="90">
        <f t="shared" si="1"/>
        <v>0.93973333333333342</v>
      </c>
    </row>
    <row r="39" spans="2:9" ht="19.5" customHeight="1">
      <c r="B39" s="103">
        <v>61</v>
      </c>
      <c r="C39" s="126" t="s">
        <v>244</v>
      </c>
      <c r="D39" s="58" t="s">
        <v>135</v>
      </c>
      <c r="E39" s="58">
        <v>1</v>
      </c>
      <c r="F39" s="87">
        <v>5</v>
      </c>
      <c r="G39" s="88">
        <v>0.2</v>
      </c>
      <c r="H39" s="89">
        <v>541.86</v>
      </c>
      <c r="I39" s="90">
        <f t="shared" si="1"/>
        <v>7.224800000000001</v>
      </c>
    </row>
    <row r="40" spans="2:9" ht="41.25" customHeight="1">
      <c r="B40" s="103">
        <v>62</v>
      </c>
      <c r="C40" s="91" t="s">
        <v>242</v>
      </c>
      <c r="D40" s="58" t="s">
        <v>135</v>
      </c>
      <c r="E40" s="58">
        <v>5</v>
      </c>
      <c r="F40" s="87">
        <v>5</v>
      </c>
      <c r="G40" s="88">
        <v>0.2</v>
      </c>
      <c r="H40" s="89">
        <v>12.66</v>
      </c>
      <c r="I40" s="90">
        <f t="shared" si="1"/>
        <v>0.84399999999999997</v>
      </c>
    </row>
    <row r="41" spans="2:9" ht="18.75" customHeight="1">
      <c r="B41" s="262" t="s">
        <v>184</v>
      </c>
      <c r="C41" s="263"/>
      <c r="D41" s="263"/>
      <c r="E41" s="263"/>
      <c r="F41" s="263"/>
      <c r="G41" s="263"/>
      <c r="H41" s="264"/>
      <c r="I41" s="93">
        <f>SUM(I8:I40)</f>
        <v>503.81146666666672</v>
      </c>
    </row>
    <row r="42" spans="2:9" ht="26.25" customHeight="1">
      <c r="B42" s="262" t="s">
        <v>148</v>
      </c>
      <c r="C42" s="263"/>
      <c r="D42" s="263"/>
      <c r="E42" s="263"/>
      <c r="F42" s="263"/>
      <c r="G42" s="263"/>
      <c r="H42" s="264"/>
      <c r="I42" s="94">
        <v>13</v>
      </c>
    </row>
    <row r="43" spans="2:9" ht="36.75" customHeight="1" thickBot="1">
      <c r="B43" s="265" t="s">
        <v>190</v>
      </c>
      <c r="C43" s="266"/>
      <c r="D43" s="266"/>
      <c r="E43" s="266"/>
      <c r="F43" s="266"/>
      <c r="G43" s="266"/>
      <c r="H43" s="267"/>
      <c r="I43" s="92">
        <f>I41/I42</f>
        <v>38.75472820512821</v>
      </c>
    </row>
  </sheetData>
  <mergeCells count="7">
    <mergeCell ref="B42:H42"/>
    <mergeCell ref="B43:H43"/>
    <mergeCell ref="B3:I3"/>
    <mergeCell ref="B4:I4"/>
    <mergeCell ref="B6:I6"/>
    <mergeCell ref="B7:I7"/>
    <mergeCell ref="B41:H41"/>
  </mergeCells>
  <pageMargins left="0.511811024" right="0.511811024" top="0.78740157499999996" bottom="0.78740157499999996" header="0.31496062000000002" footer="0.31496062000000002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BRIGADISTA NOT 12X36</vt:lpstr>
      <vt:lpstr>BRIGADISTA DIURNO 12X36</vt:lpstr>
      <vt:lpstr>FOLGUISTA NOT 12h semana</vt:lpstr>
      <vt:lpstr>CHEFE BRIGADA DIURNO 6 horas</vt:lpstr>
      <vt:lpstr>TABELA RESUMO</vt:lpstr>
      <vt:lpstr>UNIFORMES</vt:lpstr>
      <vt:lpstr>MATERIAIS</vt:lpstr>
      <vt:lpstr>EQUIPAMENTOS</vt:lpstr>
      <vt:lpstr>'BRIGADISTA DIURNO 12X36'!Area_de_impressao</vt:lpstr>
      <vt:lpstr>'BRIGADISTA NOT 12X36'!Area_de_impressao</vt:lpstr>
      <vt:lpstr>'CHEFE BRIGADA DIURNO 6 horas'!Area_de_impressao</vt:lpstr>
      <vt:lpstr>'FOLGUISTA NOT 12h semana'!Area_de_impressao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"12022"</cp:lastModifiedBy>
  <cp:lastPrinted>2021-02-18T12:20:43Z</cp:lastPrinted>
  <dcterms:created xsi:type="dcterms:W3CDTF">2016-09-02T16:32:58Z</dcterms:created>
  <dcterms:modified xsi:type="dcterms:W3CDTF">2023-02-16T11:35:09Z</dcterms:modified>
</cp:coreProperties>
</file>